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104473a030498c5/Desktop/Subbuteo/SDSC/"/>
    </mc:Choice>
  </mc:AlternateContent>
  <xr:revisionPtr revIDLastSave="1339" documentId="8_{382769AC-B084-4A5D-AB6D-AFCE77884BA1}" xr6:coauthVersionLast="47" xr6:coauthVersionMax="47" xr10:uidLastSave="{F7D4C41B-A24E-42DE-B45F-04B129673DF9}"/>
  <bookViews>
    <workbookView xWindow="-120" yWindow="-120" windowWidth="29040" windowHeight="15720" xr2:uid="{00000000-000D-0000-FFFF-FFFF00000000}"/>
  </bookViews>
  <sheets>
    <sheet name="Player Record" sheetId="1" r:id="rId1"/>
    <sheet name="Head to Head" sheetId="2" r:id="rId2"/>
    <sheet name="Fixture Count" sheetId="5" r:id="rId3"/>
    <sheet name="All" sheetId="3" r:id="rId4"/>
    <sheet name="Lists" sheetId="4" r:id="rId5"/>
  </sheets>
  <definedNames>
    <definedName name="_xlnm._FilterDatabase" localSheetId="3" hidden="1">All!$A$1:$I$1000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8" i="1" l="1"/>
  <c r="C28" i="1"/>
  <c r="D28" i="1"/>
  <c r="F28" i="1"/>
  <c r="H28" i="1" s="1"/>
  <c r="G28" i="1"/>
  <c r="B15" i="1" a="1"/>
  <c r="B15" i="1" s="1"/>
  <c r="K17" i="5"/>
  <c r="J17" i="5"/>
  <c r="I17" i="5"/>
  <c r="H17" i="5"/>
  <c r="K16" i="5"/>
  <c r="J16" i="5"/>
  <c r="I16" i="5"/>
  <c r="H16" i="5"/>
  <c r="K15" i="5"/>
  <c r="J15" i="5"/>
  <c r="I15" i="5"/>
  <c r="H15" i="5"/>
  <c r="K14" i="5"/>
  <c r="J14" i="5"/>
  <c r="I14" i="5"/>
  <c r="H14" i="5"/>
  <c r="K13" i="5"/>
  <c r="J13" i="5"/>
  <c r="I13" i="5"/>
  <c r="H13" i="5"/>
  <c r="K12" i="5"/>
  <c r="J12" i="5"/>
  <c r="I12" i="5"/>
  <c r="H12" i="5"/>
  <c r="K11" i="5"/>
  <c r="J11" i="5"/>
  <c r="I11" i="5"/>
  <c r="H11" i="5"/>
  <c r="K10" i="5"/>
  <c r="J10" i="5"/>
  <c r="I10" i="5"/>
  <c r="H10" i="5"/>
  <c r="K9" i="5"/>
  <c r="J9" i="5"/>
  <c r="I9" i="5"/>
  <c r="H9" i="5"/>
  <c r="K8" i="5"/>
  <c r="J8" i="5"/>
  <c r="I8" i="5"/>
  <c r="H8" i="5"/>
  <c r="K7" i="5"/>
  <c r="J7" i="5"/>
  <c r="I7" i="5"/>
  <c r="H7" i="5"/>
  <c r="K6" i="5"/>
  <c r="J6" i="5"/>
  <c r="I6" i="5"/>
  <c r="H6" i="5"/>
  <c r="K5" i="5"/>
  <c r="J5" i="5"/>
  <c r="I5" i="5"/>
  <c r="H5" i="5"/>
  <c r="K4" i="5"/>
  <c r="J4" i="5"/>
  <c r="I4" i="5"/>
  <c r="H4" i="5"/>
  <c r="K3" i="5"/>
  <c r="J3" i="5"/>
  <c r="I3" i="5"/>
  <c r="H3" i="5"/>
  <c r="K2" i="5"/>
  <c r="J2" i="5"/>
  <c r="I2" i="5"/>
  <c r="H2" i="5"/>
  <c r="F17" i="5"/>
  <c r="E17" i="5"/>
  <c r="D17" i="5"/>
  <c r="C17" i="5"/>
  <c r="F16" i="5"/>
  <c r="E16" i="5"/>
  <c r="D16" i="5"/>
  <c r="C16" i="5"/>
  <c r="F15" i="5"/>
  <c r="E15" i="5"/>
  <c r="D15" i="5"/>
  <c r="C15" i="5"/>
  <c r="F14" i="5"/>
  <c r="E14" i="5"/>
  <c r="D14" i="5"/>
  <c r="C14" i="5"/>
  <c r="F13" i="5"/>
  <c r="E13" i="5"/>
  <c r="D13" i="5"/>
  <c r="C13" i="5"/>
  <c r="F12" i="5"/>
  <c r="E12" i="5"/>
  <c r="D12" i="5"/>
  <c r="C12" i="5"/>
  <c r="F11" i="5"/>
  <c r="E11" i="5"/>
  <c r="D11" i="5"/>
  <c r="C11" i="5"/>
  <c r="F10" i="5"/>
  <c r="E10" i="5"/>
  <c r="D10" i="5"/>
  <c r="C10" i="5"/>
  <c r="F9" i="5"/>
  <c r="E9" i="5"/>
  <c r="D9" i="5"/>
  <c r="C9" i="5"/>
  <c r="F8" i="5"/>
  <c r="E8" i="5"/>
  <c r="D8" i="5"/>
  <c r="C8" i="5"/>
  <c r="F7" i="5"/>
  <c r="E7" i="5"/>
  <c r="D7" i="5"/>
  <c r="C7" i="5"/>
  <c r="F6" i="5"/>
  <c r="E6" i="5"/>
  <c r="D6" i="5"/>
  <c r="C6" i="5"/>
  <c r="F5" i="5"/>
  <c r="E5" i="5"/>
  <c r="D5" i="5"/>
  <c r="C5" i="5"/>
  <c r="F4" i="5"/>
  <c r="E4" i="5"/>
  <c r="D4" i="5"/>
  <c r="C4" i="5"/>
  <c r="F3" i="5"/>
  <c r="E3" i="5"/>
  <c r="D3" i="5"/>
  <c r="C3" i="5"/>
  <c r="F2" i="5"/>
  <c r="E2" i="5"/>
  <c r="D2" i="5"/>
  <c r="C2" i="5"/>
  <c r="N17" i="5"/>
  <c r="M17" i="5"/>
  <c r="L17" i="5"/>
  <c r="G17" i="5"/>
  <c r="N16" i="5"/>
  <c r="M16" i="5"/>
  <c r="L16" i="5"/>
  <c r="G16" i="5"/>
  <c r="N15" i="5"/>
  <c r="M15" i="5"/>
  <c r="L15" i="5"/>
  <c r="G15" i="5"/>
  <c r="N14" i="5"/>
  <c r="M14" i="5"/>
  <c r="L14" i="5"/>
  <c r="G14" i="5"/>
  <c r="N13" i="5"/>
  <c r="M13" i="5"/>
  <c r="L13" i="5"/>
  <c r="G13" i="5"/>
  <c r="N12" i="5"/>
  <c r="M12" i="5"/>
  <c r="L12" i="5"/>
  <c r="G12" i="5"/>
  <c r="N11" i="5"/>
  <c r="M11" i="5"/>
  <c r="L11" i="5"/>
  <c r="G11" i="5"/>
  <c r="N10" i="5"/>
  <c r="M10" i="5"/>
  <c r="L10" i="5"/>
  <c r="G10" i="5"/>
  <c r="N9" i="5"/>
  <c r="M9" i="5"/>
  <c r="L9" i="5"/>
  <c r="G9" i="5"/>
  <c r="N8" i="5"/>
  <c r="M8" i="5"/>
  <c r="L8" i="5"/>
  <c r="G8" i="5"/>
  <c r="N7" i="5"/>
  <c r="M7" i="5"/>
  <c r="L7" i="5"/>
  <c r="G7" i="5"/>
  <c r="N6" i="5"/>
  <c r="M6" i="5"/>
  <c r="L6" i="5"/>
  <c r="G6" i="5"/>
  <c r="N5" i="5"/>
  <c r="M5" i="5"/>
  <c r="L5" i="5"/>
  <c r="G5" i="5"/>
  <c r="N4" i="5"/>
  <c r="M4" i="5"/>
  <c r="L4" i="5"/>
  <c r="G4" i="5"/>
  <c r="N3" i="5"/>
  <c r="M3" i="5"/>
  <c r="L3" i="5"/>
  <c r="G3" i="5"/>
  <c r="N2" i="5"/>
  <c r="M2" i="5"/>
  <c r="L2" i="5"/>
  <c r="G2" i="5"/>
  <c r="O17" i="5"/>
  <c r="O16" i="5"/>
  <c r="O14" i="5"/>
  <c r="O9" i="5"/>
  <c r="O7" i="5"/>
  <c r="O13" i="5"/>
  <c r="O10" i="5"/>
  <c r="O12" i="5"/>
  <c r="O11" i="5"/>
  <c r="O6" i="5"/>
  <c r="O8" i="5"/>
  <c r="O2" i="5"/>
  <c r="O3" i="5"/>
  <c r="O5" i="5"/>
  <c r="O4" i="5"/>
  <c r="O15" i="5"/>
  <c r="J1014" i="2"/>
  <c r="J1013" i="2"/>
  <c r="J1012" i="2"/>
  <c r="J1011" i="2"/>
  <c r="J1010" i="2"/>
  <c r="J1009" i="2"/>
  <c r="J1008" i="2"/>
  <c r="J1007" i="2"/>
  <c r="J1006" i="2"/>
  <c r="J1005" i="2"/>
  <c r="J1004" i="2"/>
  <c r="J1003" i="2"/>
  <c r="J1002" i="2"/>
  <c r="J1001" i="2"/>
  <c r="J1000" i="2"/>
  <c r="J999" i="2"/>
  <c r="J998" i="2"/>
  <c r="J997" i="2"/>
  <c r="J996" i="2"/>
  <c r="J995" i="2"/>
  <c r="J994" i="2"/>
  <c r="J993" i="2"/>
  <c r="J992" i="2"/>
  <c r="J991" i="2"/>
  <c r="J990" i="2"/>
  <c r="J989" i="2"/>
  <c r="J988" i="2"/>
  <c r="J987" i="2"/>
  <c r="J986" i="2"/>
  <c r="J985" i="2"/>
  <c r="J984" i="2"/>
  <c r="J983" i="2"/>
  <c r="J982" i="2"/>
  <c r="J981" i="2"/>
  <c r="J980" i="2"/>
  <c r="J979" i="2"/>
  <c r="J978" i="2"/>
  <c r="J977" i="2"/>
  <c r="J976" i="2"/>
  <c r="J975" i="2"/>
  <c r="J974" i="2"/>
  <c r="J973" i="2"/>
  <c r="J972" i="2"/>
  <c r="J971" i="2"/>
  <c r="J970" i="2"/>
  <c r="J969" i="2"/>
  <c r="J968" i="2"/>
  <c r="J967" i="2"/>
  <c r="J966" i="2"/>
  <c r="J965" i="2"/>
  <c r="J964" i="2"/>
  <c r="J963" i="2"/>
  <c r="J962" i="2"/>
  <c r="J961" i="2"/>
  <c r="J960" i="2"/>
  <c r="J959" i="2"/>
  <c r="J958" i="2"/>
  <c r="J957" i="2"/>
  <c r="J956" i="2"/>
  <c r="J955" i="2"/>
  <c r="J954" i="2"/>
  <c r="J953" i="2"/>
  <c r="J952" i="2"/>
  <c r="J951" i="2"/>
  <c r="J950" i="2"/>
  <c r="J949" i="2"/>
  <c r="J948" i="2"/>
  <c r="J947" i="2"/>
  <c r="J946" i="2"/>
  <c r="J945" i="2"/>
  <c r="J944" i="2"/>
  <c r="J943" i="2"/>
  <c r="J942" i="2"/>
  <c r="J941" i="2"/>
  <c r="J940" i="2"/>
  <c r="J939" i="2"/>
  <c r="J938" i="2"/>
  <c r="J937" i="2"/>
  <c r="J936" i="2"/>
  <c r="J935" i="2"/>
  <c r="J934" i="2"/>
  <c r="J933" i="2"/>
  <c r="J932" i="2"/>
  <c r="J931" i="2"/>
  <c r="J930" i="2"/>
  <c r="J929" i="2"/>
  <c r="J928" i="2"/>
  <c r="J927" i="2"/>
  <c r="J926" i="2"/>
  <c r="J925" i="2"/>
  <c r="J924" i="2"/>
  <c r="J923" i="2"/>
  <c r="J922" i="2"/>
  <c r="J921" i="2"/>
  <c r="J920" i="2"/>
  <c r="J919" i="2"/>
  <c r="J918" i="2"/>
  <c r="J917" i="2"/>
  <c r="J916" i="2"/>
  <c r="J915" i="2"/>
  <c r="J914" i="2"/>
  <c r="J913" i="2"/>
  <c r="J912" i="2"/>
  <c r="J911" i="2"/>
  <c r="J910" i="2"/>
  <c r="J909" i="2"/>
  <c r="J908" i="2"/>
  <c r="J907" i="2"/>
  <c r="J906" i="2"/>
  <c r="J905" i="2"/>
  <c r="J904" i="2"/>
  <c r="J903" i="2"/>
  <c r="J902" i="2"/>
  <c r="J901" i="2"/>
  <c r="J900" i="2"/>
  <c r="J899" i="2"/>
  <c r="J898" i="2"/>
  <c r="J897" i="2"/>
  <c r="J896" i="2"/>
  <c r="J895" i="2"/>
  <c r="J894" i="2"/>
  <c r="J893" i="2"/>
  <c r="J892" i="2"/>
  <c r="J891" i="2"/>
  <c r="J890" i="2"/>
  <c r="J889" i="2"/>
  <c r="J888" i="2"/>
  <c r="J887" i="2"/>
  <c r="J886" i="2"/>
  <c r="J885" i="2"/>
  <c r="J884" i="2"/>
  <c r="J883" i="2"/>
  <c r="J882" i="2"/>
  <c r="J881" i="2"/>
  <c r="J880" i="2"/>
  <c r="J879" i="2"/>
  <c r="J878" i="2"/>
  <c r="J877" i="2"/>
  <c r="J876" i="2"/>
  <c r="J875" i="2"/>
  <c r="J874" i="2"/>
  <c r="J873" i="2"/>
  <c r="J872" i="2"/>
  <c r="J871" i="2"/>
  <c r="J870" i="2"/>
  <c r="J869" i="2"/>
  <c r="J868" i="2"/>
  <c r="J867" i="2"/>
  <c r="J866" i="2"/>
  <c r="J865" i="2"/>
  <c r="J864" i="2"/>
  <c r="J863" i="2"/>
  <c r="J862" i="2"/>
  <c r="J861" i="2"/>
  <c r="J860" i="2"/>
  <c r="J859" i="2"/>
  <c r="J858" i="2"/>
  <c r="J857" i="2"/>
  <c r="J856" i="2"/>
  <c r="J855" i="2"/>
  <c r="J854" i="2"/>
  <c r="J853" i="2"/>
  <c r="J852" i="2"/>
  <c r="J851" i="2"/>
  <c r="J850" i="2"/>
  <c r="J849" i="2"/>
  <c r="J848" i="2"/>
  <c r="J847" i="2"/>
  <c r="J846" i="2"/>
  <c r="J845" i="2"/>
  <c r="J844" i="2"/>
  <c r="J843" i="2"/>
  <c r="J842" i="2"/>
  <c r="J841" i="2"/>
  <c r="J840" i="2"/>
  <c r="J839" i="2"/>
  <c r="J838" i="2"/>
  <c r="J837" i="2"/>
  <c r="J836" i="2"/>
  <c r="J835" i="2"/>
  <c r="J834" i="2"/>
  <c r="J833" i="2"/>
  <c r="J832" i="2"/>
  <c r="J831" i="2"/>
  <c r="J830" i="2"/>
  <c r="J829" i="2"/>
  <c r="J828" i="2"/>
  <c r="J827" i="2"/>
  <c r="J826" i="2"/>
  <c r="J825" i="2"/>
  <c r="J824" i="2"/>
  <c r="J823" i="2"/>
  <c r="J822" i="2"/>
  <c r="J821" i="2"/>
  <c r="J820" i="2"/>
  <c r="J819" i="2"/>
  <c r="J818" i="2"/>
  <c r="J817" i="2"/>
  <c r="J816" i="2"/>
  <c r="J815" i="2"/>
  <c r="J814" i="2"/>
  <c r="J813" i="2"/>
  <c r="J812" i="2"/>
  <c r="J811" i="2"/>
  <c r="J810" i="2"/>
  <c r="J809" i="2"/>
  <c r="J808" i="2"/>
  <c r="J807" i="2"/>
  <c r="J806" i="2"/>
  <c r="J805" i="2"/>
  <c r="J804" i="2"/>
  <c r="J803" i="2"/>
  <c r="J802" i="2"/>
  <c r="J801" i="2"/>
  <c r="J800" i="2"/>
  <c r="J799" i="2"/>
  <c r="J798" i="2"/>
  <c r="J797" i="2"/>
  <c r="J796" i="2"/>
  <c r="J795" i="2"/>
  <c r="J794" i="2"/>
  <c r="J793" i="2"/>
  <c r="J792" i="2"/>
  <c r="J791" i="2"/>
  <c r="J790" i="2"/>
  <c r="J789" i="2"/>
  <c r="J788" i="2"/>
  <c r="J787" i="2"/>
  <c r="J786" i="2"/>
  <c r="J785" i="2"/>
  <c r="J784" i="2"/>
  <c r="J783" i="2"/>
  <c r="J782" i="2"/>
  <c r="J781" i="2"/>
  <c r="J780" i="2"/>
  <c r="J779" i="2"/>
  <c r="J778" i="2"/>
  <c r="J777" i="2"/>
  <c r="J776" i="2"/>
  <c r="J775" i="2"/>
  <c r="J774" i="2"/>
  <c r="J773" i="2"/>
  <c r="J772" i="2"/>
  <c r="J771" i="2"/>
  <c r="J770" i="2"/>
  <c r="J769" i="2"/>
  <c r="J768" i="2"/>
  <c r="J767" i="2"/>
  <c r="J766" i="2"/>
  <c r="J765" i="2"/>
  <c r="J764" i="2"/>
  <c r="J763" i="2"/>
  <c r="J762" i="2"/>
  <c r="J761" i="2"/>
  <c r="J760" i="2"/>
  <c r="J759" i="2"/>
  <c r="J758" i="2"/>
  <c r="J757" i="2"/>
  <c r="J756" i="2"/>
  <c r="J755" i="2"/>
  <c r="J754" i="2"/>
  <c r="J753" i="2"/>
  <c r="J752" i="2"/>
  <c r="J751" i="2"/>
  <c r="J750" i="2"/>
  <c r="J749" i="2"/>
  <c r="J748" i="2"/>
  <c r="J747" i="2"/>
  <c r="J746" i="2"/>
  <c r="J745" i="2"/>
  <c r="J744" i="2"/>
  <c r="J743" i="2"/>
  <c r="J742" i="2"/>
  <c r="J741" i="2"/>
  <c r="J740" i="2"/>
  <c r="J739" i="2"/>
  <c r="J738" i="2"/>
  <c r="J737" i="2"/>
  <c r="J736" i="2"/>
  <c r="J735" i="2"/>
  <c r="J734" i="2"/>
  <c r="J733" i="2"/>
  <c r="J732" i="2"/>
  <c r="J731" i="2"/>
  <c r="J730" i="2"/>
  <c r="J729" i="2"/>
  <c r="J728" i="2"/>
  <c r="J727" i="2"/>
  <c r="J726" i="2"/>
  <c r="J725" i="2"/>
  <c r="J724" i="2"/>
  <c r="J723" i="2"/>
  <c r="J722" i="2"/>
  <c r="J721" i="2"/>
  <c r="J720" i="2"/>
  <c r="J719" i="2"/>
  <c r="J718" i="2"/>
  <c r="J717" i="2"/>
  <c r="J716" i="2"/>
  <c r="J715" i="2"/>
  <c r="J714" i="2"/>
  <c r="J713" i="2"/>
  <c r="J712" i="2"/>
  <c r="J711" i="2"/>
  <c r="J710" i="2"/>
  <c r="J709" i="2"/>
  <c r="J708" i="2"/>
  <c r="J707" i="2"/>
  <c r="J706" i="2"/>
  <c r="J705" i="2"/>
  <c r="J704" i="2"/>
  <c r="J703" i="2"/>
  <c r="J702" i="2"/>
  <c r="J701" i="2"/>
  <c r="J700" i="2"/>
  <c r="J699" i="2"/>
  <c r="J698" i="2"/>
  <c r="J697" i="2"/>
  <c r="J696" i="2"/>
  <c r="J695" i="2"/>
  <c r="J694" i="2"/>
  <c r="J693" i="2"/>
  <c r="J692" i="2"/>
  <c r="J691" i="2"/>
  <c r="J690" i="2"/>
  <c r="J689" i="2"/>
  <c r="J688" i="2"/>
  <c r="J687" i="2"/>
  <c r="J686" i="2"/>
  <c r="J685" i="2"/>
  <c r="J684" i="2"/>
  <c r="J683" i="2"/>
  <c r="J682" i="2"/>
  <c r="J681" i="2"/>
  <c r="J680" i="2"/>
  <c r="J679" i="2"/>
  <c r="J678" i="2"/>
  <c r="J677" i="2"/>
  <c r="J676" i="2"/>
  <c r="J675" i="2"/>
  <c r="J674" i="2"/>
  <c r="J673" i="2"/>
  <c r="J672" i="2"/>
  <c r="J671" i="2"/>
  <c r="J670" i="2"/>
  <c r="J669" i="2"/>
  <c r="J668" i="2"/>
  <c r="J667" i="2"/>
  <c r="J666" i="2"/>
  <c r="J665" i="2"/>
  <c r="J664" i="2"/>
  <c r="J663" i="2"/>
  <c r="J662" i="2"/>
  <c r="J661" i="2"/>
  <c r="J660" i="2"/>
  <c r="J659" i="2"/>
  <c r="J658" i="2"/>
  <c r="J657" i="2"/>
  <c r="J656" i="2"/>
  <c r="J655" i="2"/>
  <c r="J654" i="2"/>
  <c r="J653" i="2"/>
  <c r="J652" i="2"/>
  <c r="J651" i="2"/>
  <c r="J650" i="2"/>
  <c r="J649" i="2"/>
  <c r="J648" i="2"/>
  <c r="J647" i="2"/>
  <c r="J646" i="2"/>
  <c r="J645" i="2"/>
  <c r="J644" i="2"/>
  <c r="J643" i="2"/>
  <c r="J642" i="2"/>
  <c r="J641" i="2"/>
  <c r="J640" i="2"/>
  <c r="J639" i="2"/>
  <c r="J638" i="2"/>
  <c r="J637" i="2"/>
  <c r="J636" i="2"/>
  <c r="J635" i="2"/>
  <c r="J634" i="2"/>
  <c r="J633" i="2"/>
  <c r="J632" i="2"/>
  <c r="J631" i="2"/>
  <c r="J630" i="2"/>
  <c r="J629" i="2"/>
  <c r="J628" i="2"/>
  <c r="J627" i="2"/>
  <c r="J626" i="2"/>
  <c r="J625" i="2"/>
  <c r="J624" i="2"/>
  <c r="J623" i="2"/>
  <c r="J622" i="2"/>
  <c r="J621" i="2"/>
  <c r="J620" i="2"/>
  <c r="J619" i="2"/>
  <c r="J618" i="2"/>
  <c r="J617" i="2"/>
  <c r="J616" i="2"/>
  <c r="J615" i="2"/>
  <c r="J614" i="2"/>
  <c r="J613" i="2"/>
  <c r="J612" i="2"/>
  <c r="J611" i="2"/>
  <c r="J610" i="2"/>
  <c r="J609" i="2"/>
  <c r="J608" i="2"/>
  <c r="J607" i="2"/>
  <c r="J606" i="2"/>
  <c r="J605" i="2"/>
  <c r="J604" i="2"/>
  <c r="J603" i="2"/>
  <c r="J602" i="2"/>
  <c r="J601" i="2"/>
  <c r="J600" i="2"/>
  <c r="J599" i="2"/>
  <c r="J598" i="2"/>
  <c r="J597" i="2"/>
  <c r="J596" i="2"/>
  <c r="J595" i="2"/>
  <c r="J594" i="2"/>
  <c r="J593" i="2"/>
  <c r="J592" i="2"/>
  <c r="J591" i="2"/>
  <c r="J590" i="2"/>
  <c r="J589" i="2"/>
  <c r="J588" i="2"/>
  <c r="J587" i="2"/>
  <c r="J586" i="2"/>
  <c r="J585" i="2"/>
  <c r="J584" i="2"/>
  <c r="J583" i="2"/>
  <c r="J582" i="2"/>
  <c r="J581" i="2"/>
  <c r="J580" i="2"/>
  <c r="J579" i="2"/>
  <c r="J578" i="2"/>
  <c r="J577" i="2"/>
  <c r="J576" i="2"/>
  <c r="J575" i="2"/>
  <c r="J574" i="2"/>
  <c r="J573" i="2"/>
  <c r="J572" i="2"/>
  <c r="J571" i="2"/>
  <c r="J570" i="2"/>
  <c r="J569" i="2"/>
  <c r="J568" i="2"/>
  <c r="J567" i="2"/>
  <c r="J566" i="2"/>
  <c r="J565" i="2"/>
  <c r="J564" i="2"/>
  <c r="J563" i="2"/>
  <c r="J562" i="2"/>
  <c r="J561" i="2"/>
  <c r="J560" i="2"/>
  <c r="J559" i="2"/>
  <c r="J558" i="2"/>
  <c r="J557" i="2"/>
  <c r="J556" i="2"/>
  <c r="J555" i="2"/>
  <c r="J554" i="2"/>
  <c r="J553" i="2"/>
  <c r="J552" i="2"/>
  <c r="J551" i="2"/>
  <c r="J550" i="2"/>
  <c r="J549" i="2"/>
  <c r="J548" i="2"/>
  <c r="J547" i="2"/>
  <c r="J546" i="2"/>
  <c r="J545" i="2"/>
  <c r="J544" i="2"/>
  <c r="J543" i="2"/>
  <c r="J542" i="2"/>
  <c r="J541" i="2"/>
  <c r="J540" i="2"/>
  <c r="J539" i="2"/>
  <c r="J538" i="2"/>
  <c r="J537" i="2"/>
  <c r="J536" i="2"/>
  <c r="J535" i="2"/>
  <c r="J534" i="2"/>
  <c r="J533" i="2"/>
  <c r="J532" i="2"/>
  <c r="J531" i="2"/>
  <c r="J530" i="2"/>
  <c r="J529" i="2"/>
  <c r="J528" i="2"/>
  <c r="J527" i="2"/>
  <c r="J526" i="2"/>
  <c r="J525" i="2"/>
  <c r="J524" i="2"/>
  <c r="J523" i="2"/>
  <c r="J522" i="2"/>
  <c r="J521" i="2"/>
  <c r="J520" i="2"/>
  <c r="J519" i="2"/>
  <c r="J518" i="2"/>
  <c r="J517" i="2"/>
  <c r="J516" i="2"/>
  <c r="J515" i="2"/>
  <c r="J514" i="2"/>
  <c r="J513" i="2"/>
  <c r="J512" i="2"/>
  <c r="J511" i="2"/>
  <c r="J510" i="2"/>
  <c r="J509" i="2"/>
  <c r="J508" i="2"/>
  <c r="J507" i="2"/>
  <c r="J506" i="2"/>
  <c r="J505" i="2"/>
  <c r="J504" i="2"/>
  <c r="J503" i="2"/>
  <c r="J502" i="2"/>
  <c r="J501" i="2"/>
  <c r="J500" i="2"/>
  <c r="J499" i="2"/>
  <c r="J498" i="2"/>
  <c r="J497" i="2"/>
  <c r="J496" i="2"/>
  <c r="J495" i="2"/>
  <c r="J494" i="2"/>
  <c r="J493" i="2"/>
  <c r="J492" i="2"/>
  <c r="J491" i="2"/>
  <c r="J490" i="2"/>
  <c r="J489" i="2"/>
  <c r="J488" i="2"/>
  <c r="J487" i="2"/>
  <c r="J486" i="2"/>
  <c r="J485" i="2"/>
  <c r="J484" i="2"/>
  <c r="J483" i="2"/>
  <c r="J482" i="2"/>
  <c r="J481" i="2"/>
  <c r="J480" i="2"/>
  <c r="J479" i="2"/>
  <c r="J478" i="2"/>
  <c r="J477" i="2"/>
  <c r="J476" i="2"/>
  <c r="J475" i="2"/>
  <c r="J474" i="2"/>
  <c r="J473" i="2"/>
  <c r="J472" i="2"/>
  <c r="J471" i="2"/>
  <c r="J470" i="2"/>
  <c r="J469" i="2"/>
  <c r="J468" i="2"/>
  <c r="J467" i="2"/>
  <c r="J466" i="2"/>
  <c r="J465" i="2"/>
  <c r="J464" i="2"/>
  <c r="J463" i="2"/>
  <c r="J462" i="2"/>
  <c r="J461" i="2"/>
  <c r="J460" i="2"/>
  <c r="J459" i="2"/>
  <c r="J458" i="2"/>
  <c r="J457" i="2"/>
  <c r="J456" i="2"/>
  <c r="J455" i="2"/>
  <c r="J454" i="2"/>
  <c r="J453" i="2"/>
  <c r="J452" i="2"/>
  <c r="J451" i="2"/>
  <c r="J450" i="2"/>
  <c r="J449" i="2"/>
  <c r="J448" i="2"/>
  <c r="J447" i="2"/>
  <c r="J446" i="2"/>
  <c r="J445" i="2"/>
  <c r="J444" i="2"/>
  <c r="J443" i="2"/>
  <c r="J442" i="2"/>
  <c r="J441" i="2"/>
  <c r="J440" i="2"/>
  <c r="J439" i="2"/>
  <c r="J438" i="2"/>
  <c r="J437" i="2"/>
  <c r="J436" i="2"/>
  <c r="J435" i="2"/>
  <c r="J434" i="2"/>
  <c r="J433" i="2"/>
  <c r="J432" i="2"/>
  <c r="J431" i="2"/>
  <c r="J430" i="2"/>
  <c r="J429" i="2"/>
  <c r="J428" i="2"/>
  <c r="J427" i="2"/>
  <c r="J426" i="2"/>
  <c r="J425" i="2"/>
  <c r="J424" i="2"/>
  <c r="J423" i="2"/>
  <c r="J422" i="2"/>
  <c r="J421" i="2"/>
  <c r="J420" i="2"/>
  <c r="J419" i="2"/>
  <c r="J418" i="2"/>
  <c r="J417" i="2"/>
  <c r="J416" i="2"/>
  <c r="J415" i="2"/>
  <c r="J414" i="2"/>
  <c r="J413" i="2"/>
  <c r="J412" i="2"/>
  <c r="J411" i="2"/>
  <c r="J410" i="2"/>
  <c r="J409" i="2"/>
  <c r="J408" i="2"/>
  <c r="J407" i="2"/>
  <c r="J406" i="2"/>
  <c r="J405" i="2"/>
  <c r="J404" i="2"/>
  <c r="J403" i="2"/>
  <c r="J402" i="2"/>
  <c r="J401" i="2"/>
  <c r="J400" i="2"/>
  <c r="J399" i="2"/>
  <c r="J398" i="2"/>
  <c r="J397" i="2"/>
  <c r="J396" i="2"/>
  <c r="J395" i="2"/>
  <c r="J394" i="2"/>
  <c r="J393" i="2"/>
  <c r="J392" i="2"/>
  <c r="J391" i="2"/>
  <c r="J390" i="2"/>
  <c r="J389" i="2"/>
  <c r="J388" i="2"/>
  <c r="J387" i="2"/>
  <c r="J386" i="2"/>
  <c r="J385" i="2"/>
  <c r="J384" i="2"/>
  <c r="J383" i="2"/>
  <c r="J382" i="2"/>
  <c r="J381" i="2"/>
  <c r="J380" i="2"/>
  <c r="J379" i="2"/>
  <c r="J378" i="2"/>
  <c r="J377" i="2"/>
  <c r="J376" i="2"/>
  <c r="J375" i="2"/>
  <c r="J374" i="2"/>
  <c r="J373" i="2"/>
  <c r="J372" i="2"/>
  <c r="J371" i="2"/>
  <c r="J370" i="2"/>
  <c r="J369" i="2"/>
  <c r="J368" i="2"/>
  <c r="J367" i="2"/>
  <c r="J366" i="2"/>
  <c r="J365" i="2"/>
  <c r="J364" i="2"/>
  <c r="J363" i="2"/>
  <c r="J362" i="2"/>
  <c r="J361" i="2"/>
  <c r="J360" i="2"/>
  <c r="J359" i="2"/>
  <c r="J358" i="2"/>
  <c r="J357" i="2"/>
  <c r="J356" i="2"/>
  <c r="J355" i="2"/>
  <c r="J354" i="2"/>
  <c r="J353" i="2"/>
  <c r="J352" i="2"/>
  <c r="J351" i="2"/>
  <c r="J350" i="2"/>
  <c r="J349" i="2"/>
  <c r="J348" i="2"/>
  <c r="J347" i="2"/>
  <c r="J346" i="2"/>
  <c r="J345" i="2"/>
  <c r="J344" i="2"/>
  <c r="J343" i="2"/>
  <c r="J342" i="2"/>
  <c r="J341" i="2"/>
  <c r="J340" i="2"/>
  <c r="J339" i="2"/>
  <c r="J338" i="2"/>
  <c r="J337" i="2"/>
  <c r="J336" i="2"/>
  <c r="J335" i="2"/>
  <c r="J334" i="2"/>
  <c r="J333" i="2"/>
  <c r="J332" i="2"/>
  <c r="J331" i="2"/>
  <c r="J330" i="2"/>
  <c r="J329" i="2"/>
  <c r="J328" i="2"/>
  <c r="J327" i="2"/>
  <c r="J326" i="2"/>
  <c r="J325" i="2"/>
  <c r="J324" i="2"/>
  <c r="J323" i="2"/>
  <c r="J322" i="2"/>
  <c r="J321" i="2"/>
  <c r="J320" i="2"/>
  <c r="J319" i="2"/>
  <c r="J318" i="2"/>
  <c r="J317" i="2"/>
  <c r="J316" i="2"/>
  <c r="J315" i="2"/>
  <c r="J314" i="2"/>
  <c r="J313" i="2"/>
  <c r="J312" i="2"/>
  <c r="J311" i="2"/>
  <c r="J310" i="2"/>
  <c r="J309" i="2"/>
  <c r="J308" i="2"/>
  <c r="J307" i="2"/>
  <c r="J306" i="2"/>
  <c r="J305" i="2"/>
  <c r="J304" i="2"/>
  <c r="J303" i="2"/>
  <c r="J302" i="2"/>
  <c r="J301" i="2"/>
  <c r="J300" i="2"/>
  <c r="J299" i="2"/>
  <c r="J298" i="2"/>
  <c r="J297" i="2"/>
  <c r="J296" i="2"/>
  <c r="J295" i="2"/>
  <c r="J294" i="2"/>
  <c r="J293" i="2"/>
  <c r="J292" i="2"/>
  <c r="J291" i="2"/>
  <c r="J290" i="2"/>
  <c r="J289" i="2"/>
  <c r="J288" i="2"/>
  <c r="J287" i="2"/>
  <c r="J286" i="2"/>
  <c r="J285" i="2"/>
  <c r="J284" i="2"/>
  <c r="J283" i="2"/>
  <c r="J282" i="2"/>
  <c r="J281" i="2"/>
  <c r="J280" i="2"/>
  <c r="J279" i="2"/>
  <c r="J278" i="2"/>
  <c r="J277" i="2"/>
  <c r="J276" i="2"/>
  <c r="J275" i="2"/>
  <c r="J274" i="2"/>
  <c r="J273" i="2"/>
  <c r="J272" i="2"/>
  <c r="J271" i="2"/>
  <c r="J270" i="2"/>
  <c r="J269" i="2"/>
  <c r="J268" i="2"/>
  <c r="J267" i="2"/>
  <c r="J266" i="2"/>
  <c r="J265" i="2"/>
  <c r="J264" i="2"/>
  <c r="J263" i="2"/>
  <c r="J262" i="2"/>
  <c r="J261" i="2"/>
  <c r="J260" i="2"/>
  <c r="J259" i="2"/>
  <c r="J258" i="2"/>
  <c r="J257" i="2"/>
  <c r="J256" i="2"/>
  <c r="J255" i="2"/>
  <c r="J254" i="2"/>
  <c r="J253" i="2"/>
  <c r="J252" i="2"/>
  <c r="J251" i="2"/>
  <c r="J250" i="2"/>
  <c r="J249" i="2"/>
  <c r="J248" i="2"/>
  <c r="J247" i="2"/>
  <c r="J246" i="2"/>
  <c r="J245" i="2"/>
  <c r="J244" i="2"/>
  <c r="J243" i="2"/>
  <c r="J242" i="2"/>
  <c r="J241" i="2"/>
  <c r="J240" i="2"/>
  <c r="J239" i="2"/>
  <c r="J238" i="2"/>
  <c r="J237" i="2"/>
  <c r="J236" i="2"/>
  <c r="J235" i="2"/>
  <c r="J234" i="2"/>
  <c r="J233" i="2"/>
  <c r="J232" i="2"/>
  <c r="J231" i="2"/>
  <c r="J230" i="2"/>
  <c r="J229" i="2"/>
  <c r="J228" i="2"/>
  <c r="J227" i="2"/>
  <c r="J226" i="2"/>
  <c r="J225" i="2"/>
  <c r="J224" i="2"/>
  <c r="J223" i="2"/>
  <c r="J222" i="2"/>
  <c r="J221" i="2"/>
  <c r="J220" i="2"/>
  <c r="J219" i="2"/>
  <c r="J218" i="2"/>
  <c r="J217" i="2"/>
  <c r="J216" i="2"/>
  <c r="J215" i="2"/>
  <c r="J214" i="2"/>
  <c r="J213" i="2"/>
  <c r="J212" i="2"/>
  <c r="J211" i="2"/>
  <c r="J210" i="2"/>
  <c r="J209" i="2"/>
  <c r="J208" i="2"/>
  <c r="J207" i="2"/>
  <c r="J206" i="2"/>
  <c r="J205" i="2"/>
  <c r="J204" i="2"/>
  <c r="J203" i="2"/>
  <c r="J202" i="2"/>
  <c r="J201" i="2"/>
  <c r="J200" i="2"/>
  <c r="J199" i="2"/>
  <c r="J198" i="2"/>
  <c r="J197" i="2"/>
  <c r="J196" i="2"/>
  <c r="J195" i="2"/>
  <c r="J194" i="2"/>
  <c r="J193" i="2"/>
  <c r="J192" i="2"/>
  <c r="J191" i="2"/>
  <c r="J190" i="2"/>
  <c r="J189" i="2"/>
  <c r="J188" i="2"/>
  <c r="J187" i="2"/>
  <c r="J186" i="2"/>
  <c r="J185" i="2"/>
  <c r="J184" i="2"/>
  <c r="J183" i="2"/>
  <c r="J182" i="2"/>
  <c r="J181" i="2"/>
  <c r="J180" i="2"/>
  <c r="J179" i="2"/>
  <c r="J178" i="2"/>
  <c r="J177" i="2"/>
  <c r="J176" i="2"/>
  <c r="J175" i="2"/>
  <c r="J174" i="2"/>
  <c r="J173" i="2"/>
  <c r="J172" i="2"/>
  <c r="J171" i="2"/>
  <c r="J170" i="2"/>
  <c r="J169" i="2"/>
  <c r="J168" i="2"/>
  <c r="J167" i="2"/>
  <c r="J166" i="2"/>
  <c r="J165" i="2"/>
  <c r="J164" i="2"/>
  <c r="J163" i="2"/>
  <c r="J162" i="2"/>
  <c r="J161" i="2"/>
  <c r="J160" i="2"/>
  <c r="J159" i="2"/>
  <c r="J158" i="2"/>
  <c r="J157" i="2"/>
  <c r="J156" i="2"/>
  <c r="J155" i="2"/>
  <c r="J154" i="2"/>
  <c r="J153" i="2"/>
  <c r="J152" i="2"/>
  <c r="J151" i="2"/>
  <c r="J150" i="2"/>
  <c r="J149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2" i="2"/>
  <c r="J91" i="2"/>
  <c r="J90" i="2"/>
  <c r="J89" i="2"/>
  <c r="J88" i="2"/>
  <c r="J87" i="2"/>
  <c r="J86" i="2"/>
  <c r="J85" i="2"/>
  <c r="J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F11" i="2"/>
  <c r="E11" i="2"/>
  <c r="D11" i="2"/>
  <c r="B11" i="2"/>
  <c r="A11" i="2"/>
  <c r="G29" i="1"/>
  <c r="F29" i="1"/>
  <c r="D29" i="1"/>
  <c r="C29" i="1"/>
  <c r="B29" i="1"/>
  <c r="G27" i="1"/>
  <c r="F27" i="1"/>
  <c r="D27" i="1"/>
  <c r="C27" i="1"/>
  <c r="B27" i="1"/>
  <c r="G26" i="1"/>
  <c r="F26" i="1"/>
  <c r="D26" i="1"/>
  <c r="C26" i="1"/>
  <c r="B26" i="1"/>
  <c r="G25" i="1"/>
  <c r="F25" i="1"/>
  <c r="D25" i="1"/>
  <c r="C25" i="1"/>
  <c r="B25" i="1"/>
  <c r="G24" i="1"/>
  <c r="F24" i="1"/>
  <c r="D24" i="1"/>
  <c r="C24" i="1"/>
  <c r="B24" i="1"/>
  <c r="G23" i="1"/>
  <c r="F23" i="1"/>
  <c r="D23" i="1"/>
  <c r="C23" i="1"/>
  <c r="B23" i="1"/>
  <c r="G22" i="1"/>
  <c r="F22" i="1"/>
  <c r="D22" i="1"/>
  <c r="C22" i="1"/>
  <c r="B22" i="1"/>
  <c r="G21" i="1"/>
  <c r="F21" i="1"/>
  <c r="D21" i="1"/>
  <c r="C21" i="1"/>
  <c r="B21" i="1"/>
  <c r="G20" i="1"/>
  <c r="F20" i="1"/>
  <c r="D20" i="1"/>
  <c r="C20" i="1"/>
  <c r="B20" i="1"/>
  <c r="G19" i="1"/>
  <c r="F19" i="1"/>
  <c r="D19" i="1"/>
  <c r="C19" i="1"/>
  <c r="B19" i="1"/>
  <c r="G18" i="1"/>
  <c r="F18" i="1"/>
  <c r="D18" i="1"/>
  <c r="C18" i="1"/>
  <c r="B18" i="1"/>
  <c r="G17" i="1"/>
  <c r="F17" i="1"/>
  <c r="D17" i="1"/>
  <c r="C17" i="1"/>
  <c r="B17" i="1"/>
  <c r="G16" i="1"/>
  <c r="F16" i="1"/>
  <c r="D16" i="1"/>
  <c r="C16" i="1"/>
  <c r="B16" i="1"/>
  <c r="G15" i="1"/>
  <c r="F15" i="1"/>
  <c r="D15" i="1"/>
  <c r="C15" i="1"/>
  <c r="F10" i="1"/>
  <c r="E10" i="1"/>
  <c r="C10" i="1"/>
  <c r="B10" i="1"/>
  <c r="A10" i="1"/>
  <c r="E28" i="1" l="1"/>
  <c r="G11" i="2"/>
  <c r="H29" i="1"/>
  <c r="D10" i="1"/>
  <c r="E26" i="1"/>
  <c r="H21" i="1"/>
  <c r="H19" i="1"/>
  <c r="E22" i="1"/>
  <c r="G10" i="1"/>
  <c r="H17" i="1"/>
  <c r="H27" i="1"/>
  <c r="H20" i="1"/>
  <c r="H25" i="1"/>
  <c r="E17" i="1"/>
  <c r="E24" i="1"/>
  <c r="E15" i="1"/>
  <c r="E20" i="1"/>
  <c r="H24" i="1"/>
  <c r="H26" i="1"/>
  <c r="C11" i="2"/>
  <c r="H15" i="1"/>
  <c r="H22" i="1"/>
  <c r="E25" i="1"/>
  <c r="E27" i="1"/>
  <c r="E18" i="1"/>
  <c r="E23" i="1"/>
  <c r="E16" i="1"/>
  <c r="H18" i="1"/>
  <c r="E21" i="1"/>
  <c r="I10" i="1"/>
  <c r="J10" i="1" s="1"/>
  <c r="H16" i="1"/>
  <c r="E19" i="1"/>
  <c r="H23" i="1"/>
  <c r="E29" i="1"/>
  <c r="G169" i="2"/>
  <c r="D168" i="2"/>
  <c r="A167" i="2"/>
  <c r="G165" i="2"/>
  <c r="D164" i="2"/>
  <c r="A163" i="2"/>
  <c r="G161" i="2"/>
  <c r="D160" i="2"/>
  <c r="A159" i="2"/>
  <c r="G157" i="2"/>
  <c r="D156" i="2"/>
  <c r="A155" i="2"/>
  <c r="G153" i="2"/>
  <c r="D152" i="2"/>
  <c r="A151" i="2"/>
  <c r="G149" i="2"/>
  <c r="D148" i="2"/>
  <c r="A147" i="2"/>
  <c r="G145" i="2"/>
  <c r="D144" i="2"/>
  <c r="A143" i="2"/>
  <c r="G141" i="2"/>
  <c r="D140" i="2"/>
  <c r="A139" i="2"/>
  <c r="G137" i="2"/>
  <c r="D136" i="2"/>
  <c r="A135" i="2"/>
  <c r="G133" i="2"/>
  <c r="D132" i="2"/>
  <c r="A131" i="2"/>
  <c r="G129" i="2"/>
  <c r="D128" i="2"/>
  <c r="A127" i="2"/>
  <c r="G125" i="2"/>
  <c r="D124" i="2"/>
  <c r="A123" i="2"/>
  <c r="G121" i="2"/>
  <c r="D120" i="2"/>
  <c r="A119" i="2"/>
  <c r="G117" i="2"/>
  <c r="D116" i="2"/>
  <c r="A115" i="2"/>
  <c r="G113" i="2"/>
  <c r="D112" i="2"/>
  <c r="A111" i="2"/>
  <c r="G109" i="2"/>
  <c r="D108" i="2"/>
  <c r="A107" i="2"/>
  <c r="G105" i="2"/>
  <c r="D104" i="2"/>
  <c r="A103" i="2"/>
  <c r="G101" i="2"/>
  <c r="D100" i="2"/>
  <c r="A99" i="2"/>
  <c r="G97" i="2"/>
  <c r="D96" i="2"/>
  <c r="A95" i="2"/>
  <c r="G93" i="2"/>
  <c r="D92" i="2"/>
  <c r="A91" i="2"/>
  <c r="G89" i="2"/>
  <c r="D88" i="2"/>
  <c r="A87" i="2"/>
  <c r="G85" i="2"/>
  <c r="D84" i="2"/>
  <c r="A83" i="2"/>
  <c r="G81" i="2"/>
  <c r="D80" i="2"/>
  <c r="A79" i="2"/>
  <c r="G77" i="2"/>
  <c r="D76" i="2"/>
  <c r="A75" i="2"/>
  <c r="G73" i="2"/>
  <c r="D72" i="2"/>
  <c r="A71" i="2"/>
  <c r="G69" i="2"/>
  <c r="D68" i="2"/>
  <c r="A67" i="2"/>
  <c r="G65" i="2"/>
  <c r="D64" i="2"/>
  <c r="A63" i="2"/>
  <c r="G61" i="2"/>
  <c r="D60" i="2"/>
  <c r="A59" i="2"/>
  <c r="G57" i="2"/>
  <c r="D169" i="2"/>
  <c r="C169" i="2"/>
  <c r="F166" i="2"/>
  <c r="C165" i="2"/>
  <c r="F162" i="2"/>
  <c r="C161" i="2"/>
  <c r="F158" i="2"/>
  <c r="C157" i="2"/>
  <c r="F154" i="2"/>
  <c r="C153" i="2"/>
  <c r="F150" i="2"/>
  <c r="C149" i="2"/>
  <c r="F146" i="2"/>
  <c r="C145" i="2"/>
  <c r="F142" i="2"/>
  <c r="C141" i="2"/>
  <c r="F138" i="2"/>
  <c r="C137" i="2"/>
  <c r="F134" i="2"/>
  <c r="C133" i="2"/>
  <c r="F130" i="2"/>
  <c r="C129" i="2"/>
  <c r="F126" i="2"/>
  <c r="C125" i="2"/>
  <c r="F122" i="2"/>
  <c r="C121" i="2"/>
  <c r="F118" i="2"/>
  <c r="C117" i="2"/>
  <c r="F114" i="2"/>
  <c r="C113" i="2"/>
  <c r="F110" i="2"/>
  <c r="C109" i="2"/>
  <c r="F106" i="2"/>
  <c r="C105" i="2"/>
  <c r="F102" i="2"/>
  <c r="C101" i="2"/>
  <c r="F98" i="2"/>
  <c r="F168" i="2"/>
  <c r="B167" i="2"/>
  <c r="E165" i="2"/>
  <c r="D162" i="2"/>
  <c r="H160" i="2"/>
  <c r="D159" i="2"/>
  <c r="H157" i="2"/>
  <c r="B156" i="2"/>
  <c r="G154" i="2"/>
  <c r="A153" i="2"/>
  <c r="F151" i="2"/>
  <c r="A150" i="2"/>
  <c r="E148" i="2"/>
  <c r="D145" i="2"/>
  <c r="H143" i="2"/>
  <c r="C142" i="2"/>
  <c r="G140" i="2"/>
  <c r="C139" i="2"/>
  <c r="F137" i="2"/>
  <c r="A136" i="2"/>
  <c r="E134" i="2"/>
  <c r="E131" i="2"/>
  <c r="C128" i="2"/>
  <c r="H126" i="2"/>
  <c r="B125" i="2"/>
  <c r="G123" i="2"/>
  <c r="B122" i="2"/>
  <c r="F120" i="2"/>
  <c r="B119" i="2"/>
  <c r="E117" i="2"/>
  <c r="D114" i="2"/>
  <c r="H112" i="2"/>
  <c r="D111" i="2"/>
  <c r="H109" i="2"/>
  <c r="B108" i="2"/>
  <c r="G106" i="2"/>
  <c r="A105" i="2"/>
  <c r="F103" i="2"/>
  <c r="A102" i="2"/>
  <c r="E100" i="2"/>
  <c r="D97" i="2"/>
  <c r="E94" i="2"/>
  <c r="A93" i="2"/>
  <c r="F91" i="2"/>
  <c r="B90" i="2"/>
  <c r="G88" i="2"/>
  <c r="C87" i="2"/>
  <c r="H85" i="2"/>
  <c r="C84" i="2"/>
  <c r="H82" i="2"/>
  <c r="D81" i="2"/>
  <c r="E78" i="2"/>
  <c r="A77" i="2"/>
  <c r="F75" i="2"/>
  <c r="B74" i="2"/>
  <c r="G72" i="2"/>
  <c r="C71" i="2"/>
  <c r="H69" i="2"/>
  <c r="C68" i="2"/>
  <c r="H66" i="2"/>
  <c r="D65" i="2"/>
  <c r="E62" i="2"/>
  <c r="A61" i="2"/>
  <c r="F59" i="2"/>
  <c r="B58" i="2"/>
  <c r="G56" i="2"/>
  <c r="D55" i="2"/>
  <c r="A54" i="2"/>
  <c r="G52" i="2"/>
  <c r="D51" i="2"/>
  <c r="A50" i="2"/>
  <c r="G48" i="2"/>
  <c r="D47" i="2"/>
  <c r="A46" i="2"/>
  <c r="G44" i="2"/>
  <c r="D43" i="2"/>
  <c r="A42" i="2"/>
  <c r="G40" i="2"/>
  <c r="D39" i="2"/>
  <c r="A38" i="2"/>
  <c r="G36" i="2"/>
  <c r="D35" i="2"/>
  <c r="A34" i="2"/>
  <c r="G32" i="2"/>
  <c r="D31" i="2"/>
  <c r="C168" i="2"/>
  <c r="H166" i="2"/>
  <c r="B165" i="2"/>
  <c r="G163" i="2"/>
  <c r="B162" i="2"/>
  <c r="F160" i="2"/>
  <c r="B159" i="2"/>
  <c r="E157" i="2"/>
  <c r="D154" i="2"/>
  <c r="H152" i="2"/>
  <c r="D151" i="2"/>
  <c r="H149" i="2"/>
  <c r="B148" i="2"/>
  <c r="G146" i="2"/>
  <c r="A145" i="2"/>
  <c r="F143" i="2"/>
  <c r="A142" i="2"/>
  <c r="E140" i="2"/>
  <c r="D137" i="2"/>
  <c r="H135" i="2"/>
  <c r="C134" i="2"/>
  <c r="G132" i="2"/>
  <c r="C131" i="2"/>
  <c r="F129" i="2"/>
  <c r="A128" i="2"/>
  <c r="E126" i="2"/>
  <c r="E123" i="2"/>
  <c r="C120" i="2"/>
  <c r="H118" i="2"/>
  <c r="B117" i="2"/>
  <c r="G115" i="2"/>
  <c r="B114" i="2"/>
  <c r="F112" i="2"/>
  <c r="B111" i="2"/>
  <c r="E109" i="2"/>
  <c r="D106" i="2"/>
  <c r="H104" i="2"/>
  <c r="D103" i="2"/>
  <c r="H101" i="2"/>
  <c r="B100" i="2"/>
  <c r="G98" i="2"/>
  <c r="B97" i="2"/>
  <c r="G95" i="2"/>
  <c r="C94" i="2"/>
  <c r="H92" i="2"/>
  <c r="D91" i="2"/>
  <c r="E88" i="2"/>
  <c r="E85" i="2"/>
  <c r="A84" i="2"/>
  <c r="F82" i="2"/>
  <c r="B81" i="2"/>
  <c r="G79" i="2"/>
  <c r="C78" i="2"/>
  <c r="B168" i="2"/>
  <c r="G166" i="2"/>
  <c r="A165" i="2"/>
  <c r="F163" i="2"/>
  <c r="A162" i="2"/>
  <c r="E160" i="2"/>
  <c r="D157" i="2"/>
  <c r="H155" i="2"/>
  <c r="C154" i="2"/>
  <c r="G152" i="2"/>
  <c r="C151" i="2"/>
  <c r="F149" i="2"/>
  <c r="A148" i="2"/>
  <c r="E146" i="2"/>
  <c r="E143" i="2"/>
  <c r="C140" i="2"/>
  <c r="H138" i="2"/>
  <c r="B137" i="2"/>
  <c r="G135" i="2"/>
  <c r="B134" i="2"/>
  <c r="F132" i="2"/>
  <c r="B131" i="2"/>
  <c r="E129" i="2"/>
  <c r="D126" i="2"/>
  <c r="H124" i="2"/>
  <c r="D123" i="2"/>
  <c r="H121" i="2"/>
  <c r="B120" i="2"/>
  <c r="G118" i="2"/>
  <c r="A117" i="2"/>
  <c r="F115" i="2"/>
  <c r="A114" i="2"/>
  <c r="E112" i="2"/>
  <c r="D109" i="2"/>
  <c r="H107" i="2"/>
  <c r="C106" i="2"/>
  <c r="G104" i="2"/>
  <c r="C103" i="2"/>
  <c r="F101" i="2"/>
  <c r="A100" i="2"/>
  <c r="E98" i="2"/>
  <c r="A97" i="2"/>
  <c r="F95" i="2"/>
  <c r="B94" i="2"/>
  <c r="G92" i="2"/>
  <c r="C91" i="2"/>
  <c r="H89" i="2"/>
  <c r="C88" i="2"/>
  <c r="H86" i="2"/>
  <c r="D85" i="2"/>
  <c r="E82" i="2"/>
  <c r="A81" i="2"/>
  <c r="H169" i="2"/>
  <c r="A168" i="2"/>
  <c r="E166" i="2"/>
  <c r="E163" i="2"/>
  <c r="C160" i="2"/>
  <c r="H158" i="2"/>
  <c r="B157" i="2"/>
  <c r="G155" i="2"/>
  <c r="B154" i="2"/>
  <c r="F152" i="2"/>
  <c r="B151" i="2"/>
  <c r="E149" i="2"/>
  <c r="D146" i="2"/>
  <c r="H144" i="2"/>
  <c r="D143" i="2"/>
  <c r="H141" i="2"/>
  <c r="B140" i="2"/>
  <c r="G138" i="2"/>
  <c r="A137" i="2"/>
  <c r="F135" i="2"/>
  <c r="A134" i="2"/>
  <c r="E132" i="2"/>
  <c r="D129" i="2"/>
  <c r="H127" i="2"/>
  <c r="C126" i="2"/>
  <c r="G124" i="2"/>
  <c r="C123" i="2"/>
  <c r="F121" i="2"/>
  <c r="A120" i="2"/>
  <c r="E118" i="2"/>
  <c r="E115" i="2"/>
  <c r="C112" i="2"/>
  <c r="H110" i="2"/>
  <c r="B109" i="2"/>
  <c r="G107" i="2"/>
  <c r="B106" i="2"/>
  <c r="F104" i="2"/>
  <c r="B103" i="2"/>
  <c r="E101" i="2"/>
  <c r="D98" i="2"/>
  <c r="E95" i="2"/>
  <c r="A94" i="2"/>
  <c r="F92" i="2"/>
  <c r="B91" i="2"/>
  <c r="F89" i="2"/>
  <c r="B88" i="2"/>
  <c r="G86" i="2"/>
  <c r="C85" i="2"/>
  <c r="H83" i="2"/>
  <c r="D82" i="2"/>
  <c r="E79" i="2"/>
  <c r="A78" i="2"/>
  <c r="F76" i="2"/>
  <c r="B75" i="2"/>
  <c r="F73" i="2"/>
  <c r="B72" i="2"/>
  <c r="G70" i="2"/>
  <c r="C69" i="2"/>
  <c r="H67" i="2"/>
  <c r="D66" i="2"/>
  <c r="E63" i="2"/>
  <c r="A62" i="2"/>
  <c r="F60" i="2"/>
  <c r="B59" i="2"/>
  <c r="F57" i="2"/>
  <c r="C56" i="2"/>
  <c r="F53" i="2"/>
  <c r="C52" i="2"/>
  <c r="F49" i="2"/>
  <c r="C48" i="2"/>
  <c r="F45" i="2"/>
  <c r="C44" i="2"/>
  <c r="F41" i="2"/>
  <c r="C40" i="2"/>
  <c r="F37" i="2"/>
  <c r="C36" i="2"/>
  <c r="F169" i="2"/>
  <c r="D166" i="2"/>
  <c r="H164" i="2"/>
  <c r="D163" i="2"/>
  <c r="H161" i="2"/>
  <c r="B160" i="2"/>
  <c r="G158" i="2"/>
  <c r="A157" i="2"/>
  <c r="F155" i="2"/>
  <c r="A154" i="2"/>
  <c r="E152" i="2"/>
  <c r="D149" i="2"/>
  <c r="H147" i="2"/>
  <c r="C146" i="2"/>
  <c r="G144" i="2"/>
  <c r="C143" i="2"/>
  <c r="F141" i="2"/>
  <c r="A140" i="2"/>
  <c r="E138" i="2"/>
  <c r="E135" i="2"/>
  <c r="C132" i="2"/>
  <c r="H130" i="2"/>
  <c r="B129" i="2"/>
  <c r="G127" i="2"/>
  <c r="B126" i="2"/>
  <c r="F124" i="2"/>
  <c r="B123" i="2"/>
  <c r="E121" i="2"/>
  <c r="D118" i="2"/>
  <c r="H116" i="2"/>
  <c r="D115" i="2"/>
  <c r="H113" i="2"/>
  <c r="B112" i="2"/>
  <c r="G110" i="2"/>
  <c r="A109" i="2"/>
  <c r="F107" i="2"/>
  <c r="A106" i="2"/>
  <c r="E104" i="2"/>
  <c r="D101" i="2"/>
  <c r="H99" i="2"/>
  <c r="C98" i="2"/>
  <c r="H96" i="2"/>
  <c r="D95" i="2"/>
  <c r="E92" i="2"/>
  <c r="E89" i="2"/>
  <c r="A88" i="2"/>
  <c r="F86" i="2"/>
  <c r="B85" i="2"/>
  <c r="G83" i="2"/>
  <c r="C82" i="2"/>
  <c r="H80" i="2"/>
  <c r="D79" i="2"/>
  <c r="E76" i="2"/>
  <c r="E73" i="2"/>
  <c r="A72" i="2"/>
  <c r="F70" i="2"/>
  <c r="B69" i="2"/>
  <c r="G67" i="2"/>
  <c r="C66" i="2"/>
  <c r="H64" i="2"/>
  <c r="D63" i="2"/>
  <c r="E60" i="2"/>
  <c r="E169" i="2"/>
  <c r="H167" i="2"/>
  <c r="C166" i="2"/>
  <c r="G164" i="2"/>
  <c r="C163" i="2"/>
  <c r="F161" i="2"/>
  <c r="A160" i="2"/>
  <c r="E158" i="2"/>
  <c r="E155" i="2"/>
  <c r="B169" i="2"/>
  <c r="G167" i="2"/>
  <c r="B166" i="2"/>
  <c r="F164" i="2"/>
  <c r="B163" i="2"/>
  <c r="E161" i="2"/>
  <c r="D158" i="2"/>
  <c r="H156" i="2"/>
  <c r="D155" i="2"/>
  <c r="H153" i="2"/>
  <c r="B152" i="2"/>
  <c r="G150" i="2"/>
  <c r="A149" i="2"/>
  <c r="F147" i="2"/>
  <c r="A146" i="2"/>
  <c r="E144" i="2"/>
  <c r="D141" i="2"/>
  <c r="H139" i="2"/>
  <c r="C138" i="2"/>
  <c r="G136" i="2"/>
  <c r="C135" i="2"/>
  <c r="F133" i="2"/>
  <c r="A132" i="2"/>
  <c r="E130" i="2"/>
  <c r="E127" i="2"/>
  <c r="C124" i="2"/>
  <c r="H122" i="2"/>
  <c r="B121" i="2"/>
  <c r="G119" i="2"/>
  <c r="B118" i="2"/>
  <c r="F116" i="2"/>
  <c r="B115" i="2"/>
  <c r="E113" i="2"/>
  <c r="D110" i="2"/>
  <c r="H108" i="2"/>
  <c r="D107" i="2"/>
  <c r="H105" i="2"/>
  <c r="B104" i="2"/>
  <c r="G102" i="2"/>
  <c r="A101" i="2"/>
  <c r="F99" i="2"/>
  <c r="A98" i="2"/>
  <c r="F96" i="2"/>
  <c r="B95" i="2"/>
  <c r="F93" i="2"/>
  <c r="B92" i="2"/>
  <c r="G90" i="2"/>
  <c r="C89" i="2"/>
  <c r="H87" i="2"/>
  <c r="D86" i="2"/>
  <c r="E83" i="2"/>
  <c r="A82" i="2"/>
  <c r="F80" i="2"/>
  <c r="B79" i="2"/>
  <c r="F77" i="2"/>
  <c r="B76" i="2"/>
  <c r="G74" i="2"/>
  <c r="C73" i="2"/>
  <c r="H71" i="2"/>
  <c r="D70" i="2"/>
  <c r="C18" i="2"/>
  <c r="F19" i="2"/>
  <c r="C22" i="2"/>
  <c r="F23" i="2"/>
  <c r="C26" i="2"/>
  <c r="F27" i="2"/>
  <c r="C30" i="2"/>
  <c r="G31" i="2"/>
  <c r="B33" i="2"/>
  <c r="F34" i="2"/>
  <c r="A36" i="2"/>
  <c r="G37" i="2"/>
  <c r="B39" i="2"/>
  <c r="H40" i="2"/>
  <c r="D42" i="2"/>
  <c r="H43" i="2"/>
  <c r="D45" i="2"/>
  <c r="E48" i="2"/>
  <c r="B50" i="2"/>
  <c r="F51" i="2"/>
  <c r="B53" i="2"/>
  <c r="G54" i="2"/>
  <c r="B56" i="2"/>
  <c r="G59" i="2"/>
  <c r="E61" i="2"/>
  <c r="C63" i="2"/>
  <c r="A65" i="2"/>
  <c r="H68" i="2"/>
  <c r="A73" i="2"/>
  <c r="C75" i="2"/>
  <c r="C77" i="2"/>
  <c r="F79" i="2"/>
  <c r="H81" i="2"/>
  <c r="F84" i="2"/>
  <c r="B87" i="2"/>
  <c r="A92" i="2"/>
  <c r="H94" i="2"/>
  <c r="E97" i="2"/>
  <c r="H102" i="2"/>
  <c r="F105" i="2"/>
  <c r="F108" i="2"/>
  <c r="F111" i="2"/>
  <c r="C114" i="2"/>
  <c r="G116" i="2"/>
  <c r="F119" i="2"/>
  <c r="D122" i="2"/>
  <c r="D125" i="2"/>
  <c r="C130" i="2"/>
  <c r="A133" i="2"/>
  <c r="D138" i="2"/>
  <c r="B141" i="2"/>
  <c r="A144" i="2"/>
  <c r="B149" i="2"/>
  <c r="A152" i="2"/>
  <c r="C155" i="2"/>
  <c r="C158" i="2"/>
  <c r="D161" i="2"/>
  <c r="E164" i="2"/>
  <c r="A17" i="2"/>
  <c r="D18" i="2"/>
  <c r="G19" i="2"/>
  <c r="A21" i="2"/>
  <c r="D22" i="2"/>
  <c r="G23" i="2"/>
  <c r="A25" i="2"/>
  <c r="D26" i="2"/>
  <c r="G27" i="2"/>
  <c r="A29" i="2"/>
  <c r="D30" i="2"/>
  <c r="H31" i="2"/>
  <c r="C33" i="2"/>
  <c r="G34" i="2"/>
  <c r="B36" i="2"/>
  <c r="H37" i="2"/>
  <c r="C39" i="2"/>
  <c r="E42" i="2"/>
  <c r="E45" i="2"/>
  <c r="A47" i="2"/>
  <c r="F48" i="2"/>
  <c r="C50" i="2"/>
  <c r="G51" i="2"/>
  <c r="C53" i="2"/>
  <c r="H54" i="2"/>
  <c r="D56" i="2"/>
  <c r="A58" i="2"/>
  <c r="H59" i="2"/>
  <c r="F61" i="2"/>
  <c r="F63" i="2"/>
  <c r="B65" i="2"/>
  <c r="B67" i="2"/>
  <c r="B71" i="2"/>
  <c r="B73" i="2"/>
  <c r="D75" i="2"/>
  <c r="D77" i="2"/>
  <c r="H79" i="2"/>
  <c r="G84" i="2"/>
  <c r="D87" i="2"/>
  <c r="A90" i="2"/>
  <c r="C92" i="2"/>
  <c r="F97" i="2"/>
  <c r="C100" i="2"/>
  <c r="G108" i="2"/>
  <c r="G111" i="2"/>
  <c r="E114" i="2"/>
  <c r="H119" i="2"/>
  <c r="E122" i="2"/>
  <c r="E125" i="2"/>
  <c r="B128" i="2"/>
  <c r="D130" i="2"/>
  <c r="B133" i="2"/>
  <c r="B136" i="2"/>
  <c r="E141" i="2"/>
  <c r="B144" i="2"/>
  <c r="B147" i="2"/>
  <c r="C152" i="2"/>
  <c r="E168" i="2"/>
  <c r="B17" i="2"/>
  <c r="E18" i="2"/>
  <c r="H19" i="2"/>
  <c r="B21" i="2"/>
  <c r="E22" i="2"/>
  <c r="H23" i="2"/>
  <c r="B25" i="2"/>
  <c r="E26" i="2"/>
  <c r="H27" i="2"/>
  <c r="B29" i="2"/>
  <c r="E30" i="2"/>
  <c r="D33" i="2"/>
  <c r="H34" i="2"/>
  <c r="D36" i="2"/>
  <c r="E39" i="2"/>
  <c r="A41" i="2"/>
  <c r="F42" i="2"/>
  <c r="A44" i="2"/>
  <c r="G45" i="2"/>
  <c r="B47" i="2"/>
  <c r="H48" i="2"/>
  <c r="D50" i="2"/>
  <c r="H51" i="2"/>
  <c r="D53" i="2"/>
  <c r="E56" i="2"/>
  <c r="C58" i="2"/>
  <c r="H61" i="2"/>
  <c r="G63" i="2"/>
  <c r="C65" i="2"/>
  <c r="C67" i="2"/>
  <c r="A69" i="2"/>
  <c r="D71" i="2"/>
  <c r="D73" i="2"/>
  <c r="E75" i="2"/>
  <c r="E77" i="2"/>
  <c r="B82" i="2"/>
  <c r="H84" i="2"/>
  <c r="E87" i="2"/>
  <c r="C90" i="2"/>
  <c r="C95" i="2"/>
  <c r="H97" i="2"/>
  <c r="F100" i="2"/>
  <c r="E103" i="2"/>
  <c r="E106" i="2"/>
  <c r="H111" i="2"/>
  <c r="G114" i="2"/>
  <c r="D117" i="2"/>
  <c r="G122" i="2"/>
  <c r="F125" i="2"/>
  <c r="E128" i="2"/>
  <c r="G130" i="2"/>
  <c r="D133" i="2"/>
  <c r="C136" i="2"/>
  <c r="B139" i="2"/>
  <c r="C144" i="2"/>
  <c r="C147" i="2"/>
  <c r="B150" i="2"/>
  <c r="A156" i="2"/>
  <c r="C159" i="2"/>
  <c r="C162" i="2"/>
  <c r="D165" i="2"/>
  <c r="G168" i="2"/>
  <c r="H11" i="2"/>
  <c r="C17" i="2"/>
  <c r="F18" i="2"/>
  <c r="C21" i="2"/>
  <c r="F22" i="2"/>
  <c r="C25" i="2"/>
  <c r="F26" i="2"/>
  <c r="C29" i="2"/>
  <c r="F30" i="2"/>
  <c r="A32" i="2"/>
  <c r="E33" i="2"/>
  <c r="E36" i="2"/>
  <c r="B38" i="2"/>
  <c r="F39" i="2"/>
  <c r="B41" i="2"/>
  <c r="G42" i="2"/>
  <c r="B44" i="2"/>
  <c r="H45" i="2"/>
  <c r="C47" i="2"/>
  <c r="E50" i="2"/>
  <c r="E53" i="2"/>
  <c r="A55" i="2"/>
  <c r="F56" i="2"/>
  <c r="D58" i="2"/>
  <c r="A60" i="2"/>
  <c r="H63" i="2"/>
  <c r="E65" i="2"/>
  <c r="D67" i="2"/>
  <c r="D69" i="2"/>
  <c r="E71" i="2"/>
  <c r="H73" i="2"/>
  <c r="G75" i="2"/>
  <c r="H77" i="2"/>
  <c r="A80" i="2"/>
  <c r="G82" i="2"/>
  <c r="F87" i="2"/>
  <c r="D90" i="2"/>
  <c r="B93" i="2"/>
  <c r="H95" i="2"/>
  <c r="G100" i="2"/>
  <c r="G103" i="2"/>
  <c r="H106" i="2"/>
  <c r="F109" i="2"/>
  <c r="H114" i="2"/>
  <c r="F117" i="2"/>
  <c r="E120" i="2"/>
  <c r="H125" i="2"/>
  <c r="F128" i="2"/>
  <c r="E133" i="2"/>
  <c r="E136" i="2"/>
  <c r="D139" i="2"/>
  <c r="B142" i="2"/>
  <c r="F144" i="2"/>
  <c r="D147" i="2"/>
  <c r="C150" i="2"/>
  <c r="B153" i="2"/>
  <c r="C156" i="2"/>
  <c r="E159" i="2"/>
  <c r="E162" i="2"/>
  <c r="F165" i="2"/>
  <c r="H168" i="2"/>
  <c r="H10" i="1"/>
  <c r="A16" i="2"/>
  <c r="D17" i="2"/>
  <c r="G18" i="2"/>
  <c r="A20" i="2"/>
  <c r="D21" i="2"/>
  <c r="G22" i="2"/>
  <c r="A24" i="2"/>
  <c r="D25" i="2"/>
  <c r="G26" i="2"/>
  <c r="A28" i="2"/>
  <c r="D29" i="2"/>
  <c r="G30" i="2"/>
  <c r="B32" i="2"/>
  <c r="F33" i="2"/>
  <c r="A35" i="2"/>
  <c r="F36" i="2"/>
  <c r="C38" i="2"/>
  <c r="G39" i="2"/>
  <c r="C41" i="2"/>
  <c r="H42" i="2"/>
  <c r="D44" i="2"/>
  <c r="E47" i="2"/>
  <c r="A49" i="2"/>
  <c r="F50" i="2"/>
  <c r="A52" i="2"/>
  <c r="G53" i="2"/>
  <c r="B55" i="2"/>
  <c r="H56" i="2"/>
  <c r="E58" i="2"/>
  <c r="B60" i="2"/>
  <c r="B62" i="2"/>
  <c r="F65" i="2"/>
  <c r="E67" i="2"/>
  <c r="E69" i="2"/>
  <c r="F71" i="2"/>
  <c r="H75" i="2"/>
  <c r="B80" i="2"/>
  <c r="A85" i="2"/>
  <c r="G87" i="2"/>
  <c r="E90" i="2"/>
  <c r="C93" i="2"/>
  <c r="B98" i="2"/>
  <c r="H100" i="2"/>
  <c r="H103" i="2"/>
  <c r="A112" i="2"/>
  <c r="H117" i="2"/>
  <c r="G120" i="2"/>
  <c r="F123" i="2"/>
  <c r="G128" i="2"/>
  <c r="D131" i="2"/>
  <c r="H133" i="2"/>
  <c r="F136" i="2"/>
  <c r="E139" i="2"/>
  <c r="D142" i="2"/>
  <c r="E147" i="2"/>
  <c r="D150" i="2"/>
  <c r="D153" i="2"/>
  <c r="E156" i="2"/>
  <c r="F159" i="2"/>
  <c r="G162" i="2"/>
  <c r="H165" i="2"/>
  <c r="B16" i="2"/>
  <c r="E17" i="2"/>
  <c r="H18" i="2"/>
  <c r="B20" i="2"/>
  <c r="E21" i="2"/>
  <c r="H22" i="2"/>
  <c r="B24" i="2"/>
  <c r="E25" i="2"/>
  <c r="H26" i="2"/>
  <c r="B28" i="2"/>
  <c r="E29" i="2"/>
  <c r="H30" i="2"/>
  <c r="C32" i="2"/>
  <c r="G33" i="2"/>
  <c r="B35" i="2"/>
  <c r="H36" i="2"/>
  <c r="D38" i="2"/>
  <c r="H39" i="2"/>
  <c r="D41" i="2"/>
  <c r="E44" i="2"/>
  <c r="B46" i="2"/>
  <c r="F47" i="2"/>
  <c r="B49" i="2"/>
  <c r="G50" i="2"/>
  <c r="B52" i="2"/>
  <c r="H53" i="2"/>
  <c r="C55" i="2"/>
  <c r="F58" i="2"/>
  <c r="C60" i="2"/>
  <c r="C62" i="2"/>
  <c r="A64" i="2"/>
  <c r="H65" i="2"/>
  <c r="F67" i="2"/>
  <c r="F69" i="2"/>
  <c r="G71" i="2"/>
  <c r="A74" i="2"/>
  <c r="B78" i="2"/>
  <c r="C80" i="2"/>
  <c r="B83" i="2"/>
  <c r="F85" i="2"/>
  <c r="F90" i="2"/>
  <c r="D93" i="2"/>
  <c r="A96" i="2"/>
  <c r="H98" i="2"/>
  <c r="B107" i="2"/>
  <c r="A110" i="2"/>
  <c r="G112" i="2"/>
  <c r="C115" i="2"/>
  <c r="H120" i="2"/>
  <c r="H123" i="2"/>
  <c r="A126" i="2"/>
  <c r="H128" i="2"/>
  <c r="F131" i="2"/>
  <c r="H136" i="2"/>
  <c r="F139" i="2"/>
  <c r="E142" i="2"/>
  <c r="B145" i="2"/>
  <c r="G147" i="2"/>
  <c r="E150" i="2"/>
  <c r="E153" i="2"/>
  <c r="F156" i="2"/>
  <c r="G159" i="2"/>
  <c r="H162" i="2"/>
  <c r="A169" i="2"/>
  <c r="C16" i="2"/>
  <c r="F17" i="2"/>
  <c r="C20" i="2"/>
  <c r="F21" i="2"/>
  <c r="C24" i="2"/>
  <c r="F25" i="2"/>
  <c r="C28" i="2"/>
  <c r="F29" i="2"/>
  <c r="D32" i="2"/>
  <c r="H33" i="2"/>
  <c r="C35" i="2"/>
  <c r="E38" i="2"/>
  <c r="E41" i="2"/>
  <c r="A43" i="2"/>
  <c r="F44" i="2"/>
  <c r="C46" i="2"/>
  <c r="G47" i="2"/>
  <c r="C49" i="2"/>
  <c r="H50" i="2"/>
  <c r="D52" i="2"/>
  <c r="E55" i="2"/>
  <c r="A57" i="2"/>
  <c r="G58" i="2"/>
  <c r="G60" i="2"/>
  <c r="D62" i="2"/>
  <c r="B64" i="2"/>
  <c r="C74" i="2"/>
  <c r="A76" i="2"/>
  <c r="D78" i="2"/>
  <c r="E80" i="2"/>
  <c r="C83" i="2"/>
  <c r="F88" i="2"/>
  <c r="H90" i="2"/>
  <c r="E93" i="2"/>
  <c r="B96" i="2"/>
  <c r="B101" i="2"/>
  <c r="A104" i="2"/>
  <c r="C107" i="2"/>
  <c r="B110" i="2"/>
  <c r="H115" i="2"/>
  <c r="A118" i="2"/>
  <c r="G126" i="2"/>
  <c r="G131" i="2"/>
  <c r="D134" i="2"/>
  <c r="G139" i="2"/>
  <c r="G142" i="2"/>
  <c r="E145" i="2"/>
  <c r="H150" i="2"/>
  <c r="F153" i="2"/>
  <c r="G156" i="2"/>
  <c r="H159" i="2"/>
  <c r="A166" i="2"/>
  <c r="D16" i="2"/>
  <c r="G17" i="2"/>
  <c r="A19" i="2"/>
  <c r="D20" i="2"/>
  <c r="G21" i="2"/>
  <c r="A23" i="2"/>
  <c r="D24" i="2"/>
  <c r="G25" i="2"/>
  <c r="A27" i="2"/>
  <c r="D28" i="2"/>
  <c r="G29" i="2"/>
  <c r="A31" i="2"/>
  <c r="E32" i="2"/>
  <c r="E35" i="2"/>
  <c r="A37" i="2"/>
  <c r="F38" i="2"/>
  <c r="A40" i="2"/>
  <c r="G41" i="2"/>
  <c r="B43" i="2"/>
  <c r="H44" i="2"/>
  <c r="D46" i="2"/>
  <c r="H47" i="2"/>
  <c r="D49" i="2"/>
  <c r="E52" i="2"/>
  <c r="B54" i="2"/>
  <c r="F55" i="2"/>
  <c r="B57" i="2"/>
  <c r="H58" i="2"/>
  <c r="H60" i="2"/>
  <c r="F62" i="2"/>
  <c r="C64" i="2"/>
  <c r="A66" i="2"/>
  <c r="A68" i="2"/>
  <c r="A70" i="2"/>
  <c r="C72" i="2"/>
  <c r="D74" i="2"/>
  <c r="C76" i="2"/>
  <c r="F78" i="2"/>
  <c r="G80" i="2"/>
  <c r="D83" i="2"/>
  <c r="A86" i="2"/>
  <c r="H88" i="2"/>
  <c r="H93" i="2"/>
  <c r="C96" i="2"/>
  <c r="B99" i="2"/>
  <c r="C104" i="2"/>
  <c r="E107" i="2"/>
  <c r="C110" i="2"/>
  <c r="A113" i="2"/>
  <c r="C118" i="2"/>
  <c r="A121" i="2"/>
  <c r="A124" i="2"/>
  <c r="A129" i="2"/>
  <c r="H131" i="2"/>
  <c r="G134" i="2"/>
  <c r="E137" i="2"/>
  <c r="H142" i="2"/>
  <c r="F145" i="2"/>
  <c r="C148" i="2"/>
  <c r="H163" i="2"/>
  <c r="E16" i="2"/>
  <c r="H17" i="2"/>
  <c r="B19" i="2"/>
  <c r="E20" i="2"/>
  <c r="H21" i="2"/>
  <c r="B23" i="2"/>
  <c r="E24" i="2"/>
  <c r="H25" i="2"/>
  <c r="B27" i="2"/>
  <c r="E28" i="2"/>
  <c r="H29" i="2"/>
  <c r="B31" i="2"/>
  <c r="F32" i="2"/>
  <c r="B34" i="2"/>
  <c r="F35" i="2"/>
  <c r="B37" i="2"/>
  <c r="G38" i="2"/>
  <c r="B40" i="2"/>
  <c r="H41" i="2"/>
  <c r="C43" i="2"/>
  <c r="E46" i="2"/>
  <c r="E49" i="2"/>
  <c r="A51" i="2"/>
  <c r="F52" i="2"/>
  <c r="C54" i="2"/>
  <c r="G55" i="2"/>
  <c r="C57" i="2"/>
  <c r="G62" i="2"/>
  <c r="E64" i="2"/>
  <c r="B66" i="2"/>
  <c r="B68" i="2"/>
  <c r="B70" i="2"/>
  <c r="E72" i="2"/>
  <c r="E74" i="2"/>
  <c r="G76" i="2"/>
  <c r="G78" i="2"/>
  <c r="F83" i="2"/>
  <c r="B86" i="2"/>
  <c r="E91" i="2"/>
  <c r="E96" i="2"/>
  <c r="C99" i="2"/>
  <c r="B102" i="2"/>
  <c r="E110" i="2"/>
  <c r="B113" i="2"/>
  <c r="A116" i="2"/>
  <c r="D121" i="2"/>
  <c r="B124" i="2"/>
  <c r="B127" i="2"/>
  <c r="H129" i="2"/>
  <c r="H134" i="2"/>
  <c r="H137" i="2"/>
  <c r="F140" i="2"/>
  <c r="H145" i="2"/>
  <c r="F148" i="2"/>
  <c r="E151" i="2"/>
  <c r="E154" i="2"/>
  <c r="F157" i="2"/>
  <c r="G160" i="2"/>
  <c r="C167" i="2"/>
  <c r="F16" i="2"/>
  <c r="C19" i="2"/>
  <c r="F20" i="2"/>
  <c r="C23" i="2"/>
  <c r="F24" i="2"/>
  <c r="C27" i="2"/>
  <c r="F28" i="2"/>
  <c r="C31" i="2"/>
  <c r="H32" i="2"/>
  <c r="C34" i="2"/>
  <c r="G35" i="2"/>
  <c r="C37" i="2"/>
  <c r="H38" i="2"/>
  <c r="D40" i="2"/>
  <c r="E43" i="2"/>
  <c r="A45" i="2"/>
  <c r="F46" i="2"/>
  <c r="A48" i="2"/>
  <c r="G49" i="2"/>
  <c r="B51" i="2"/>
  <c r="H52" i="2"/>
  <c r="D54" i="2"/>
  <c r="H55" i="2"/>
  <c r="D57" i="2"/>
  <c r="C59" i="2"/>
  <c r="B61" i="2"/>
  <c r="H62" i="2"/>
  <c r="F64" i="2"/>
  <c r="E66" i="2"/>
  <c r="E68" i="2"/>
  <c r="C70" i="2"/>
  <c r="F72" i="2"/>
  <c r="F74" i="2"/>
  <c r="H76" i="2"/>
  <c r="H78" i="2"/>
  <c r="C81" i="2"/>
  <c r="C86" i="2"/>
  <c r="A89" i="2"/>
  <c r="G91" i="2"/>
  <c r="D94" i="2"/>
  <c r="G96" i="2"/>
  <c r="D99" i="2"/>
  <c r="C102" i="2"/>
  <c r="B105" i="2"/>
  <c r="A108" i="2"/>
  <c r="D113" i="2"/>
  <c r="B116" i="2"/>
  <c r="C119" i="2"/>
  <c r="E124" i="2"/>
  <c r="C127" i="2"/>
  <c r="B132" i="2"/>
  <c r="H140" i="2"/>
  <c r="B143" i="2"/>
  <c r="G148" i="2"/>
  <c r="G151" i="2"/>
  <c r="H154" i="2"/>
  <c r="A164" i="2"/>
  <c r="D167" i="2"/>
  <c r="G16" i="2"/>
  <c r="A18" i="2"/>
  <c r="D19" i="2"/>
  <c r="G20" i="2"/>
  <c r="A22" i="2"/>
  <c r="D23" i="2"/>
  <c r="G24" i="2"/>
  <c r="A26" i="2"/>
  <c r="D27" i="2"/>
  <c r="G28" i="2"/>
  <c r="A30" i="2"/>
  <c r="E31" i="2"/>
  <c r="D34" i="2"/>
  <c r="H35" i="2"/>
  <c r="D37" i="2"/>
  <c r="E40" i="2"/>
  <c r="B42" i="2"/>
  <c r="F43" i="2"/>
  <c r="B45" i="2"/>
  <c r="G46" i="2"/>
  <c r="B48" i="2"/>
  <c r="H49" i="2"/>
  <c r="C51" i="2"/>
  <c r="E54" i="2"/>
  <c r="E57" i="2"/>
  <c r="D59" i="2"/>
  <c r="C61" i="2"/>
  <c r="G64" i="2"/>
  <c r="F66" i="2"/>
  <c r="F68" i="2"/>
  <c r="E70" i="2"/>
  <c r="H72" i="2"/>
  <c r="H74" i="2"/>
  <c r="E81" i="2"/>
  <c r="B84" i="2"/>
  <c r="E86" i="2"/>
  <c r="B89" i="2"/>
  <c r="H91" i="2"/>
  <c r="F94" i="2"/>
  <c r="E99" i="2"/>
  <c r="D102" i="2"/>
  <c r="D105" i="2"/>
  <c r="C108" i="2"/>
  <c r="C111" i="2"/>
  <c r="F113" i="2"/>
  <c r="C116" i="2"/>
  <c r="D119" i="2"/>
  <c r="A122" i="2"/>
  <c r="D127" i="2"/>
  <c r="A130" i="2"/>
  <c r="H132" i="2"/>
  <c r="B135" i="2"/>
  <c r="A138" i="2"/>
  <c r="G143" i="2"/>
  <c r="B146" i="2"/>
  <c r="H148" i="2"/>
  <c r="H151" i="2"/>
  <c r="A158" i="2"/>
  <c r="A161" i="2"/>
  <c r="B164" i="2"/>
  <c r="E167" i="2"/>
  <c r="H16" i="2"/>
  <c r="B18" i="2"/>
  <c r="E19" i="2"/>
  <c r="H20" i="2"/>
  <c r="B22" i="2"/>
  <c r="E23" i="2"/>
  <c r="H24" i="2"/>
  <c r="B26" i="2"/>
  <c r="E27" i="2"/>
  <c r="H28" i="2"/>
  <c r="B30" i="2"/>
  <c r="F31" i="2"/>
  <c r="A33" i="2"/>
  <c r="E34" i="2"/>
  <c r="E37" i="2"/>
  <c r="A39" i="2"/>
  <c r="F40" i="2"/>
  <c r="C42" i="2"/>
  <c r="G43" i="2"/>
  <c r="C45" i="2"/>
  <c r="H46" i="2"/>
  <c r="D48" i="2"/>
  <c r="E51" i="2"/>
  <c r="A53" i="2"/>
  <c r="F54" i="2"/>
  <c r="A56" i="2"/>
  <c r="H57" i="2"/>
  <c r="E59" i="2"/>
  <c r="D61" i="2"/>
  <c r="B63" i="2"/>
  <c r="G66" i="2"/>
  <c r="G68" i="2"/>
  <c r="H70" i="2"/>
  <c r="B77" i="2"/>
  <c r="C79" i="2"/>
  <c r="F81" i="2"/>
  <c r="E84" i="2"/>
  <c r="D89" i="2"/>
  <c r="G94" i="2"/>
  <c r="C97" i="2"/>
  <c r="G99" i="2"/>
  <c r="E102" i="2"/>
  <c r="E105" i="2"/>
  <c r="E108" i="2"/>
  <c r="E111" i="2"/>
  <c r="E116" i="2"/>
  <c r="E119" i="2"/>
  <c r="C122" i="2"/>
  <c r="A125" i="2"/>
  <c r="F127" i="2"/>
  <c r="B130" i="2"/>
  <c r="D135" i="2"/>
  <c r="B138" i="2"/>
  <c r="A141" i="2"/>
  <c r="H146" i="2"/>
  <c r="B155" i="2"/>
  <c r="B158" i="2"/>
  <c r="B161" i="2"/>
  <c r="C164" i="2"/>
  <c r="F167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<sst xmlns="http://schemas.openxmlformats.org/spreadsheetml/2006/main" count="2333" uniqueCount="93">
  <si>
    <t>SDSC PLAYER RECORD</t>
  </si>
  <si>
    <t>Player</t>
  </si>
  <si>
    <t>Marcus</t>
  </si>
  <si>
    <t>Season</t>
  </si>
  <si>
    <t>All</t>
  </si>
  <si>
    <t>Competition</t>
  </si>
  <si>
    <t>Specific</t>
  </si>
  <si>
    <t>STATISTICS</t>
  </si>
  <si>
    <t>Played</t>
  </si>
  <si>
    <t>Won</t>
  </si>
  <si>
    <t>Drawn</t>
  </si>
  <si>
    <t>Lost</t>
  </si>
  <si>
    <t>Goals For</t>
  </si>
  <si>
    <t>Goals Against</t>
  </si>
  <si>
    <t>Goal Difference</t>
  </si>
  <si>
    <t>Win %</t>
  </si>
  <si>
    <t>Points</t>
  </si>
  <si>
    <t>Points/Game</t>
  </si>
  <si>
    <t>RECORD AGAINST EVERY OPPONENT</t>
  </si>
  <si>
    <t>Opponent</t>
  </si>
  <si>
    <t>GF</t>
  </si>
  <si>
    <t>GA</t>
  </si>
  <si>
    <t>GD</t>
  </si>
  <si>
    <t>Rik</t>
  </si>
  <si>
    <t>Bill</t>
  </si>
  <si>
    <t>Oakley</t>
  </si>
  <si>
    <t>Simon</t>
  </si>
  <si>
    <t>Peter</t>
  </si>
  <si>
    <t>Bob</t>
  </si>
  <si>
    <t>Ben</t>
  </si>
  <si>
    <t>Seb</t>
  </si>
  <si>
    <t>Pete</t>
  </si>
  <si>
    <t>Alex</t>
  </si>
  <si>
    <t>Martin</t>
  </si>
  <si>
    <t>Mike</t>
  </si>
  <si>
    <t>Kevin</t>
  </si>
  <si>
    <t>SDSC HEAD-TO-HEAD</t>
  </si>
  <si>
    <t>Player 1</t>
  </si>
  <si>
    <t>Player 2</t>
  </si>
  <si>
    <t>HEAD-TO-HEAD RECORD</t>
  </si>
  <si>
    <t>Player 1 Wins</t>
  </si>
  <si>
    <t>Draws</t>
  </si>
  <si>
    <t>Player 2 Wins</t>
  </si>
  <si>
    <t>Player 1 GF</t>
  </si>
  <si>
    <t>Player 2 GF</t>
  </si>
  <si>
    <t>Goal Diff P1</t>
  </si>
  <si>
    <t>Win % P1</t>
  </si>
  <si>
    <t>MATCHES BETWEEN SELECTED PLAYERS</t>
  </si>
  <si>
    <t>Round</t>
  </si>
  <si>
    <t>Score</t>
  </si>
  <si>
    <t>Comp</t>
  </si>
  <si>
    <t>Home</t>
  </si>
  <si>
    <t>H Goals</t>
  </si>
  <si>
    <t>Away</t>
  </si>
  <si>
    <t>A Goals</t>
  </si>
  <si>
    <t>Shots Win</t>
  </si>
  <si>
    <t>Season 1</t>
  </si>
  <si>
    <t>League</t>
  </si>
  <si>
    <t>Conf</t>
  </si>
  <si>
    <t>n/a</t>
  </si>
  <si>
    <t>N/A</t>
  </si>
  <si>
    <t>Season 2</t>
  </si>
  <si>
    <t>Season 3</t>
  </si>
  <si>
    <t>Prem</t>
  </si>
  <si>
    <t>Champ</t>
  </si>
  <si>
    <t>Non Lge</t>
  </si>
  <si>
    <t>Cup</t>
  </si>
  <si>
    <t>SDSC</t>
  </si>
  <si>
    <t>1st</t>
  </si>
  <si>
    <t>S/F</t>
  </si>
  <si>
    <t>Final</t>
  </si>
  <si>
    <t>Lev</t>
  </si>
  <si>
    <t>Q/F</t>
  </si>
  <si>
    <t>HW</t>
  </si>
  <si>
    <t>Ch Trophy</t>
  </si>
  <si>
    <t>Friendly</t>
  </si>
  <si>
    <t>Players</t>
  </si>
  <si>
    <t>Seasons</t>
  </si>
  <si>
    <t>Competitions</t>
  </si>
  <si>
    <t>FilterAll</t>
  </si>
  <si>
    <t>WASPA</t>
  </si>
  <si>
    <t>PUC</t>
  </si>
  <si>
    <t>CWC</t>
  </si>
  <si>
    <t>Group</t>
  </si>
  <si>
    <t>Season 0</t>
  </si>
  <si>
    <t>3rd PO</t>
  </si>
  <si>
    <t>Adam</t>
  </si>
  <si>
    <t>Total</t>
  </si>
  <si>
    <t>Tony</t>
  </si>
  <si>
    <t>Leveller</t>
  </si>
  <si>
    <t>Champ T</t>
  </si>
  <si>
    <t>H/W</t>
  </si>
  <si>
    <t>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</si>
</sst>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\-mmm"/>
  </numFmts>
  <fonts count="29" x14ac:knownFonts="1">
    <font>
      <sz val="10"/>
      <name val="Arial"/>
      <family val="2"/>
      <charset val="1"/>
    </font>
    <font>
      <sz val="11"/>
      <color rgb="FF000000"/>
      <name val="Aptos Narrow"/>
      <family val="2"/>
      <charset val="1"/>
    </font>
    <font>
      <b/>
      <sz val="18"/>
      <color rgb="FFFFFFFF"/>
      <name val="Cambria"/>
      <family val="1"/>
      <charset val="1"/>
    </font>
    <font>
      <b/>
      <sz val="11"/>
      <name val="Cambria"/>
      <family val="1"/>
      <charset val="1"/>
    </font>
    <font>
      <b/>
      <sz val="12"/>
      <color rgb="FFFFFFFF"/>
      <name val="Cambria"/>
      <family val="1"/>
      <charset val="1"/>
    </font>
    <font>
      <b/>
      <sz val="12"/>
      <name val="Arial"/>
      <family val="2"/>
      <charset val="1"/>
    </font>
    <font>
      <b/>
      <sz val="16"/>
      <name val="Arial"/>
      <family val="2"/>
    </font>
    <font>
      <sz val="16"/>
      <name val="Arial"/>
      <family val="2"/>
    </font>
    <font>
      <b/>
      <sz val="10"/>
      <color rgb="FF92D050"/>
      <name val="Arial"/>
      <family val="2"/>
    </font>
    <font>
      <sz val="10"/>
      <color rgb="FF92D050"/>
      <name val="Arial"/>
      <family val="2"/>
      <charset val="1"/>
    </font>
    <font>
      <b/>
      <sz val="12"/>
      <name val="Arial"/>
      <family val="2"/>
    </font>
    <font>
      <b/>
      <sz val="12"/>
      <color rgb="FF000000"/>
      <name val="Aptos Narrow"/>
      <family val="2"/>
      <charset val="1"/>
    </font>
    <font>
      <sz val="12"/>
      <name val="Arial"/>
      <family val="2"/>
      <charset val="1"/>
    </font>
    <font>
      <b/>
      <sz val="12"/>
      <color rgb="FF00B050"/>
      <name val="Arial"/>
      <family val="2"/>
    </font>
    <font>
      <b/>
      <sz val="12"/>
      <color rgb="FF00B050"/>
      <name val="Aptos Narrow"/>
      <family val="2"/>
    </font>
    <font>
      <b/>
      <sz val="12"/>
      <color rgb="FF00B050"/>
      <name val="Arial"/>
      <family val="2"/>
      <charset val="1"/>
    </font>
    <font>
      <b/>
      <sz val="12"/>
      <color rgb="FF0070C0"/>
      <name val="Arial"/>
      <family val="2"/>
    </font>
    <font>
      <b/>
      <sz val="12"/>
      <color rgb="FF7030A0"/>
      <name val="Arial"/>
      <family val="2"/>
    </font>
    <font>
      <b/>
      <sz val="12"/>
      <color rgb="FFFF0000"/>
      <name val="Arial"/>
      <family val="2"/>
    </font>
    <font>
      <b/>
      <sz val="12"/>
      <color rgb="FF0070C0"/>
      <name val="Aptos Narrow"/>
      <family val="2"/>
    </font>
    <font>
      <b/>
      <sz val="12"/>
      <color rgb="FF7030A0"/>
      <name val="Aptos Narrow"/>
      <family val="2"/>
    </font>
    <font>
      <b/>
      <sz val="12"/>
      <color rgb="FFFF0000"/>
      <name val="Aptos Narrow"/>
      <family val="2"/>
    </font>
    <font>
      <b/>
      <sz val="12"/>
      <color rgb="FF0070C0"/>
      <name val="Arial"/>
      <family val="2"/>
      <charset val="1"/>
    </font>
    <font>
      <b/>
      <sz val="12"/>
      <color rgb="FF7030A0"/>
      <name val="Arial"/>
      <family val="2"/>
      <charset val="1"/>
    </font>
    <font>
      <b/>
      <sz val="12"/>
      <color rgb="FFFF0000"/>
      <name val="Arial"/>
      <family val="2"/>
      <charset val="1"/>
    </font>
    <font>
      <b/>
      <sz val="10"/>
      <color rgb="FF00B0F0"/>
      <name val="Arial"/>
      <family val="2"/>
    </font>
    <font>
      <sz val="11"/>
      <color rgb="FF00B0F0"/>
      <name val="Aptos Narrow"/>
      <family val="2"/>
    </font>
    <font>
      <sz val="10"/>
      <color rgb="FF00B0F0"/>
      <name val="Arial"/>
      <family val="2"/>
      <charset val="1"/>
    </font>
    <font>
      <b/>
      <sz val="11"/>
      <color rgb="FF92D050"/>
      <name val="Aptos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008080"/>
      </patternFill>
    </fill>
    <fill>
      <patternFill patternType="solid">
        <fgColor theme="4" tint="0.79989013336588644"/>
        <bgColor rgb="FFCCFFFF"/>
      </patternFill>
    </fill>
  </fills>
  <borders count="17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3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/>
    <xf numFmtId="0" fontId="3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7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27A02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4FEB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showGridLines="0" tabSelected="1" zoomScaleNormal="100" workbookViewId="0">
      <selection activeCell="B3" sqref="B3"/>
    </sheetView>
  </sheetViews>
  <sheetFormatPr defaultColWidth="9.7109375" defaultRowHeight="15" customHeight="1" x14ac:dyDescent="0.25"/>
  <cols>
    <col min="1" max="1" width="27.28515625" style="1" customWidth="1"/>
    <col min="2" max="6" width="18.140625" style="1" customWidth="1"/>
    <col min="7" max="7" width="20.42578125" style="1" customWidth="1"/>
    <col min="8" max="8" width="18.140625" style="1" customWidth="1"/>
    <col min="9" max="9" width="15.85546875" style="1" customWidth="1"/>
    <col min="10" max="10" width="18.140625" style="1" customWidth="1"/>
  </cols>
  <sheetData>
    <row r="1" spans="1:10" ht="21.75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</row>
    <row r="2" spans="1:10" x14ac:dyDescent="0.25"/>
    <row r="3" spans="1:10" ht="15" customHeight="1" x14ac:dyDescent="0.25">
      <c r="A3" s="2" t="s">
        <v>1</v>
      </c>
      <c r="B3" s="3" t="s">
        <v>4</v>
      </c>
    </row>
    <row r="4" spans="1:10" ht="15" customHeight="1" x14ac:dyDescent="0.25">
      <c r="A4" s="2" t="s">
        <v>3</v>
      </c>
      <c r="B4" s="3" t="s">
        <v>4</v>
      </c>
    </row>
    <row r="5" spans="1:10" ht="15" customHeight="1" x14ac:dyDescent="0.25">
      <c r="A5" s="2" t="s">
        <v>5</v>
      </c>
      <c r="B5" s="3" t="s">
        <v>4</v>
      </c>
    </row>
    <row r="6" spans="1:10" ht="15" customHeight="1" x14ac:dyDescent="0.25">
      <c r="A6" s="2" t="s">
        <v>6</v>
      </c>
      <c r="B6" s="3" t="s">
        <v>4</v>
      </c>
    </row>
    <row r="7" spans="1:10" x14ac:dyDescent="0.25"/>
    <row r="8" spans="1:10" ht="15" customHeight="1" x14ac:dyDescent="0.25">
      <c r="A8" s="65" t="s">
        <v>7</v>
      </c>
      <c r="B8" s="65"/>
      <c r="C8" s="65"/>
      <c r="D8" s="65"/>
      <c r="E8" s="65"/>
      <c r="F8" s="65"/>
      <c r="G8" s="65"/>
      <c r="H8" s="65"/>
    </row>
    <row r="9" spans="1:10" ht="15" customHeight="1" x14ac:dyDescent="0.2">
      <c r="A9" s="4" t="s">
        <v>8</v>
      </c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</row>
    <row r="10" spans="1:10" ht="15" customHeight="1" x14ac:dyDescent="0.2">
      <c r="A10" s="5">
        <f>SUMPRODUCT(--(((All!$E$2:$E$1000=$B$3)+(All!$G$2:$G$1000=$B$3))&gt;0),--((($B$4="All")+(All!$A$2:$A$1000=$B$4))&gt;0)*--((($B$5="All")+(All!$B$2:$B$1000=$B$5))&gt;0)*--((($B$6="All")+(All!$C$2:$C$1000=$B$6))&gt;0))</f>
        <v>0</v>
      </c>
      <c r="B10" s="5">
        <f>SUMPRODUCT(--(((All!$E$2:$E$1000=$B$3)*(All!$F$2:$F$1000&gt;All!$H$2:$H$1000)+(All!$G$2:$G$1000=$B$3)*(All!$H$2:$H$1000&gt;All!$F$2:$F$1000))&gt;0),--((($B$4="All")+(All!$A$2:$A$1000=$B$4))&gt;0)*--((($B$5="All")+(All!$B$2:$B$1000=$B$5))&gt;0)*--((($B$6="All")+(All!$C$2:$C$1000=$B$6))&gt;0))</f>
        <v>0</v>
      </c>
      <c r="C10" s="5">
        <f>SUMPRODUCT(--(((All!$E$2:$E$1000=$B$3)+(All!$G$2:$G$1000=$B$3))&gt;0),--(All!$F$2:$F$1000=All!$H$2:$H$1000),--((($B$4="All")+(All!$A$2:$A$1000=$B$4))&gt;0)*--((($B$5="All")+(All!$B$2:$B$1000=$B$5))&gt;0)*--((($B$6="All")+(All!$C$2:$C$1000=$B$6))&gt;0))</f>
        <v>0</v>
      </c>
      <c r="D10" s="5">
        <f>A10-B10-C10</f>
        <v>0</v>
      </c>
      <c r="E10" s="5">
        <f>SUMPRODUCT(--(All!$E$2:$E$1000=$B$3),All!$F$2:$F$1000,--((($B$4="All")+(All!$A$2:$A$1000=$B$4))&gt;0)*--((($B$5="All")+(All!$B$2:$B$1000=$B$5))&gt;0)*--((($B$6="All")+(All!$C$2:$C$1000=$B$6))&gt;0))+SUMPRODUCT(--(All!$G$2:$G$1000=$B$3),All!$H$2:$H$1000,--((($B$4="All")+(All!$A$2:$A$1000=$B$4))&gt;0)*--((($B$5="All")+(All!$B$2:$B$1000=$B$5))&gt;0)*--((($B$6="All")+(All!$C$2:$C$1000=$B$6))&gt;0))</f>
        <v>0</v>
      </c>
      <c r="F10" s="5">
        <f>SUMPRODUCT(--(All!$E$2:$E$1000=$B$3),All!$H$2:$H$1000,--((($B$4="All")+(All!$A$2:$A$1000=$B$4))&gt;0)*--((($B$5="All")+(All!$B$2:$B$1000=$B$5))&gt;0)*--((($B$6="All")+(All!$C$2:$C$1000=$B$6))&gt;0))+SUMPRODUCT(--(All!$G$2:$G$1000=$B$3),All!$F$2:$F$1000,--((($B$4="All")+(All!$A$2:$A$1000=$B$4))&gt;0)*--((($B$5="All")+(All!$B$2:$B$1000=$B$5))&gt;0)*--((($B$6="All")+(All!$C$2:$C$1000=$B$6))&gt;0))</f>
        <v>0</v>
      </c>
      <c r="G10" s="5">
        <f>E10-F10</f>
        <v>0</v>
      </c>
      <c r="H10" s="6">
        <f>IFERROR(B10/A10,0)</f>
        <v>0</v>
      </c>
      <c r="I10" s="5">
        <f>B10*3+C10</f>
        <v>0</v>
      </c>
      <c r="J10" s="7">
        <f>IFERROR(I10/A10,0)</f>
        <v>0</v>
      </c>
    </row>
    <row r="11" spans="1:10" x14ac:dyDescent="0.25"/>
    <row r="12" spans="1:10" x14ac:dyDescent="0.25"/>
    <row r="13" spans="1:10" ht="15" customHeight="1" x14ac:dyDescent="0.25">
      <c r="A13" s="65" t="s">
        <v>18</v>
      </c>
      <c r="B13" s="65"/>
      <c r="C13" s="65"/>
      <c r="D13" s="65"/>
      <c r="E13" s="65"/>
      <c r="F13" s="65"/>
      <c r="G13" s="65"/>
      <c r="H13" s="65"/>
    </row>
    <row r="14" spans="1:10" ht="15" customHeight="1" x14ac:dyDescent="0.25">
      <c r="A14" s="4" t="s">
        <v>19</v>
      </c>
      <c r="B14" s="4" t="s">
        <v>8</v>
      </c>
      <c r="C14" s="4" t="s">
        <v>9</v>
      </c>
      <c r="D14" s="4" t="s">
        <v>10</v>
      </c>
      <c r="E14" s="4" t="s">
        <v>11</v>
      </c>
      <c r="F14" s="4" t="s">
        <v>20</v>
      </c>
      <c r="G14" s="4" t="s">
        <v>21</v>
      </c>
      <c r="H14" s="4" t="s">
        <v>22</v>
      </c>
    </row>
    <row r="15" spans="1:10" ht="15" customHeight="1" x14ac:dyDescent="0.25">
      <c r="A15" s="5" t="s">
        <v>23</v>
      </c>
      <c r="B15" s="5" cm="1">
        <f t="array" ref="B15">SUMPRODUCT(--((((All!$E$2:$E$1000=$B$3)*(All!$G$2:$G$1000=$A15)+(All!$E$2:$E$1000=$A15)*(All!$G$2:$G$1000=$B$3))&gt;0)),--((($B$4="All")+(All!$A$2:$A$1000=$B$4))&gt;0)*--((($B$5="All")+(All!$B$2:$B$1000=$B$5))&gt;0)*--((($B$6="All")+(All!$C$2:$C$1000=$B$6))&gt;0))</f>
        <v>0</v>
      </c>
      <c r="C15" s="5">
        <f>SUMPRODUCT(--(All!$E$2:$E$1000=$B$3),--(All!$G$2:$G$1000=$A15),--(All!$F$2:$F$1000&gt;All!$H$2:$H$1000),--((($B$4="All")+(All!$A$2:$A$1000=$B$4))&gt;0)*--((($B$5="All")+(All!$B$2:$B$1000=$B$5))&gt;0)*--((($B$6="All")+(All!$C$2:$C$1000=$B$6))&gt;0))+SUMPRODUCT(--(All!$G$2:$G$1000=$B$3),--(All!$E$2:$E$1000=$A15),--(All!$H$2:$H$1000&gt;All!$F$2:$F$1000),--((($B$4="All")+(All!$A$2:$A$1000=$B$4))&gt;0)*--((($B$5="All")+(All!$B$2:$B$1000=$B$5))&gt;0)*--((($B$6="All")+(All!$C$2:$C$1000=$B$6))&gt;0))</f>
        <v>0</v>
      </c>
      <c r="D15" s="5">
        <f>SUMPRODUCT(--((((All!$E$2:$E$1000=$B$3)*(All!$G$2:$G$1000=$A15)+(All!$E$2:$E$1000=$A15)*(All!$G$2:$G$1000=$B$3))&gt;0)),--(All!$F$2:$F$1000=All!$H$2:$H$1000),--((($B$4="All")+(All!$A$2:$A$1000=$B$4))&gt;0)*--((($B$5="All")+(All!$B$2:$B$1000=$B$5))&gt;0)*--((($B$6="All")+(All!$C$2:$C$1000=$B$6))&gt;0))</f>
        <v>0</v>
      </c>
      <c r="E15" s="5">
        <f t="shared" ref="E15:E29" si="0">B15-C15-D15</f>
        <v>0</v>
      </c>
      <c r="F15" s="5">
        <f>SUMPRODUCT(--(All!$E$2:$E$1000=$B$3),--(All!$G$2:$G$1000=$A15),All!$F$2:$F$1000,--((($B$4="All")+(All!$A$2:$A$1000=$B$4))&gt;0)*--((($B$5="All")+(All!$B$2:$B$1000=$B$5))&gt;0)*--((($B$6="All")+(All!$C$2:$C$1000=$B$6))&gt;0))+SUMPRODUCT(--(All!$G$2:$G$1000=$B$3),--(All!$E$2:$E$1000=$A15),All!$H$2:$H$1000,--((($B$4="All")+(All!$A$2:$A$1000=$B$4))&gt;0)*--((($B$5="All")+(All!$B$2:$B$1000=$B$5))&gt;0)*--((($B$6="All")+(All!$C$2:$C$1000=$B$6))&gt;0))</f>
        <v>0</v>
      </c>
      <c r="G15" s="5">
        <f>SUMPRODUCT(--(All!$E$2:$E$1000=$B$3),--(All!$G$2:$G$1000=$A15),All!$H$2:$H$1000,--((($B$4="All")+(All!$A$2:$A$1000=$B$4))&gt;0)*--((($B$5="All")+(All!$B$2:$B$1000=$B$5))&gt;0)*--((($B$6="All")+(All!$C$2:$C$1000=$B$6))&gt;0))+SUMPRODUCT(--(All!$G$2:$G$1000=$B$3),--(All!$E$2:$E$1000=$A15),All!$F$2:$F$1000,--((($B$4="All")+(All!$A$2:$A$1000=$B$4))&gt;0)*--((($B$5="All")+(All!$B$2:$B$1000=$B$5))&gt;0)*--((($B$6="All")+(All!$C$2:$C$1000=$B$6))&gt;0))</f>
        <v>0</v>
      </c>
      <c r="H15" s="5">
        <f t="shared" ref="H15:H29" si="1">F15-G15</f>
        <v>0</v>
      </c>
    </row>
    <row r="16" spans="1:10" ht="15" customHeight="1" x14ac:dyDescent="0.25">
      <c r="A16" s="5" t="s">
        <v>24</v>
      </c>
      <c r="B16" s="5">
        <f>SUMPRODUCT(--((((All!$E$2:$E$1000=$B$3)*(All!$G$2:$G$1000=$A16)+(All!$E$2:$E$1000=$A16)*(All!$G$2:$G$1000=$B$3))&gt;0)),--((($B$4="All")+(All!$A$2:$A$1000=$B$4))&gt;0)*--((($B$5="All")+(All!$B$2:$B$1000=$B$5))&gt;0)*--((($B$6="All")+(All!$C$2:$C$1000=$B$6))&gt;0))</f>
        <v>0</v>
      </c>
      <c r="C16" s="5">
        <f>SUMPRODUCT(--(All!$E$2:$E$1000=$B$3),--(All!$G$2:$G$1000=$A16),--(All!$F$2:$F$1000&gt;All!$H$2:$H$1000),--((($B$4="All")+(All!$A$2:$A$1000=$B$4))&gt;0)*--((($B$5="All")+(All!$B$2:$B$1000=$B$5))&gt;0)*--((($B$6="All")+(All!$C$2:$C$1000=$B$6))&gt;0))+SUMPRODUCT(--(All!$G$2:$G$1000=$B$3),--(All!$E$2:$E$1000=$A16),--(All!$H$2:$H$1000&gt;All!$F$2:$F$1000),--((($B$4="All")+(All!$A$2:$A$1000=$B$4))&gt;0)*--((($B$5="All")+(All!$B$2:$B$1000=$B$5))&gt;0)*--((($B$6="All")+(All!$C$2:$C$1000=$B$6))&gt;0))</f>
        <v>0</v>
      </c>
      <c r="D16" s="5">
        <f>SUMPRODUCT(--((((All!$E$2:$E$1000=$B$3)*(All!$G$2:$G$1000=$A16)+(All!$E$2:$E$1000=$A16)*(All!$G$2:$G$1000=$B$3))&gt;0)),--(All!$F$2:$F$1000=All!$H$2:$H$1000),--((($B$4="All")+(All!$A$2:$A$1000=$B$4))&gt;0)*--((($B$5="All")+(All!$B$2:$B$1000=$B$5))&gt;0)*--((($B$6="All")+(All!$C$2:$C$1000=$B$6))&gt;0))</f>
        <v>0</v>
      </c>
      <c r="E16" s="5">
        <f t="shared" si="0"/>
        <v>0</v>
      </c>
      <c r="F16" s="5">
        <f>SUMPRODUCT(--(All!$E$2:$E$1000=$B$3),--(All!$G$2:$G$1000=$A16),All!$F$2:$F$1000,--((($B$4="All")+(All!$A$2:$A$1000=$B$4))&gt;0)*--((($B$5="All")+(All!$B$2:$B$1000=$B$5))&gt;0)*--((($B$6="All")+(All!$C$2:$C$1000=$B$6))&gt;0))+SUMPRODUCT(--(All!$G$2:$G$1000=$B$3),--(All!$E$2:$E$1000=$A16),All!$H$2:$H$1000,--((($B$4="All")+(All!$A$2:$A$1000=$B$4))&gt;0)*--((($B$5="All")+(All!$B$2:$B$1000=$B$5))&gt;0)*--((($B$6="All")+(All!$C$2:$C$1000=$B$6))&gt;0))</f>
        <v>0</v>
      </c>
      <c r="G16" s="5">
        <f>SUMPRODUCT(--(All!$E$2:$E$1000=$B$3),--(All!$G$2:$G$1000=$A16),All!$H$2:$H$1000,--((($B$4="All")+(All!$A$2:$A$1000=$B$4))&gt;0)*--((($B$5="All")+(All!$B$2:$B$1000=$B$5))&gt;0)*--((($B$6="All")+(All!$C$2:$C$1000=$B$6))&gt;0))+SUMPRODUCT(--(All!$G$2:$G$1000=$B$3),--(All!$E$2:$E$1000=$A16),All!$F$2:$F$1000,--((($B$4="All")+(All!$A$2:$A$1000=$B$4))&gt;0)*--((($B$5="All")+(All!$B$2:$B$1000=$B$5))&gt;0)*--((($B$6="All")+(All!$C$2:$C$1000=$B$6))&gt;0))</f>
        <v>0</v>
      </c>
      <c r="H16" s="5">
        <f t="shared" si="1"/>
        <v>0</v>
      </c>
    </row>
    <row r="17" spans="1:8" ht="15" customHeight="1" x14ac:dyDescent="0.25">
      <c r="A17" s="5" t="s">
        <v>2</v>
      </c>
      <c r="B17" s="5">
        <f>SUMPRODUCT(--((((All!$E$2:$E$1000=$B$3)*(All!$G$2:$G$1000=$A17)+(All!$E$2:$E$1000=$A17)*(All!$G$2:$G$1000=$B$3))&gt;0)),--((($B$4="All")+(All!$A$2:$A$1000=$B$4))&gt;0)*--((($B$5="All")+(All!$B$2:$B$1000=$B$5))&gt;0)*--((($B$6="All")+(All!$C$2:$C$1000=$B$6))&gt;0))</f>
        <v>0</v>
      </c>
      <c r="C17" s="5">
        <f>SUMPRODUCT(--(All!$E$2:$E$1000=$B$3),--(All!$G$2:$G$1000=$A17),--(All!$F$2:$F$1000&gt;All!$H$2:$H$1000),--((($B$4="All")+(All!$A$2:$A$1000=$B$4))&gt;0)*--((($B$5="All")+(All!$B$2:$B$1000=$B$5))&gt;0)*--((($B$6="All")+(All!$C$2:$C$1000=$B$6))&gt;0))+SUMPRODUCT(--(All!$G$2:$G$1000=$B$3),--(All!$E$2:$E$1000=$A17),--(All!$H$2:$H$1000&gt;All!$F$2:$F$1000),--((($B$4="All")+(All!$A$2:$A$1000=$B$4))&gt;0)*--((($B$5="All")+(All!$B$2:$B$1000=$B$5))&gt;0)*--((($B$6="All")+(All!$C$2:$C$1000=$B$6))&gt;0))</f>
        <v>0</v>
      </c>
      <c r="D17" s="5">
        <f>SUMPRODUCT(--((((All!$E$2:$E$1000=$B$3)*(All!$G$2:$G$1000=$A17)+(All!$E$2:$E$1000=$A17)*(All!$G$2:$G$1000=$B$3))&gt;0)),--(All!$F$2:$F$1000=All!$H$2:$H$1000),--((($B$4="All")+(All!$A$2:$A$1000=$B$4))&gt;0)*--((($B$5="All")+(All!$B$2:$B$1000=$B$5))&gt;0)*--((($B$6="All")+(All!$C$2:$C$1000=$B$6))&gt;0))</f>
        <v>0</v>
      </c>
      <c r="E17" s="5">
        <f t="shared" si="0"/>
        <v>0</v>
      </c>
      <c r="F17" s="5">
        <f>SUMPRODUCT(--(All!$E$2:$E$1000=$B$3),--(All!$G$2:$G$1000=$A17),All!$F$2:$F$1000,--((($B$4="All")+(All!$A$2:$A$1000=$B$4))&gt;0)*--((($B$5="All")+(All!$B$2:$B$1000=$B$5))&gt;0)*--((($B$6="All")+(All!$C$2:$C$1000=$B$6))&gt;0))+SUMPRODUCT(--(All!$G$2:$G$1000=$B$3),--(All!$E$2:$E$1000=$A17),All!$H$2:$H$1000,--((($B$4="All")+(All!$A$2:$A$1000=$B$4))&gt;0)*--((($B$5="All")+(All!$B$2:$B$1000=$B$5))&gt;0)*--((($B$6="All")+(All!$C$2:$C$1000=$B$6))&gt;0))</f>
        <v>0</v>
      </c>
      <c r="G17" s="5">
        <f>SUMPRODUCT(--(All!$E$2:$E$1000=$B$3),--(All!$G$2:$G$1000=$A17),All!$H$2:$H$1000,--((($B$4="All")+(All!$A$2:$A$1000=$B$4))&gt;0)*--((($B$5="All")+(All!$B$2:$B$1000=$B$5))&gt;0)*--((($B$6="All")+(All!$C$2:$C$1000=$B$6))&gt;0))+SUMPRODUCT(--(All!$G$2:$G$1000=$B$3),--(All!$E$2:$E$1000=$A17),All!$F$2:$F$1000,--((($B$4="All")+(All!$A$2:$A$1000=$B$4))&gt;0)*--((($B$5="All")+(All!$B$2:$B$1000=$B$5))&gt;0)*--((($B$6="All")+(All!$C$2:$C$1000=$B$6))&gt;0))</f>
        <v>0</v>
      </c>
      <c r="H17" s="5">
        <f t="shared" si="1"/>
        <v>0</v>
      </c>
    </row>
    <row r="18" spans="1:8" ht="15" customHeight="1" x14ac:dyDescent="0.25">
      <c r="A18" s="5" t="s">
        <v>25</v>
      </c>
      <c r="B18" s="5">
        <f>SUMPRODUCT(--((((All!$E$2:$E$1000=$B$3)*(All!$G$2:$G$1000=$A18)+(All!$E$2:$E$1000=$A18)*(All!$G$2:$G$1000=$B$3))&gt;0)),--((($B$4="All")+(All!$A$2:$A$1000=$B$4))&gt;0)*--((($B$5="All")+(All!$B$2:$B$1000=$B$5))&gt;0)*--((($B$6="All")+(All!$C$2:$C$1000=$B$6))&gt;0))</f>
        <v>0</v>
      </c>
      <c r="C18" s="5">
        <f>SUMPRODUCT(--(All!$E$2:$E$1000=$B$3),--(All!$G$2:$G$1000=$A18),--(All!$F$2:$F$1000&gt;All!$H$2:$H$1000),--((($B$4="All")+(All!$A$2:$A$1000=$B$4))&gt;0)*--((($B$5="All")+(All!$B$2:$B$1000=$B$5))&gt;0)*--((($B$6="All")+(All!$C$2:$C$1000=$B$6))&gt;0))+SUMPRODUCT(--(All!$G$2:$G$1000=$B$3),--(All!$E$2:$E$1000=$A18),--(All!$H$2:$H$1000&gt;All!$F$2:$F$1000),--((($B$4="All")+(All!$A$2:$A$1000=$B$4))&gt;0)*--((($B$5="All")+(All!$B$2:$B$1000=$B$5))&gt;0)*--((($B$6="All")+(All!$C$2:$C$1000=$B$6))&gt;0))</f>
        <v>0</v>
      </c>
      <c r="D18" s="5">
        <f>SUMPRODUCT(--((((All!$E$2:$E$1000=$B$3)*(All!$G$2:$G$1000=$A18)+(All!$E$2:$E$1000=$A18)*(All!$G$2:$G$1000=$B$3))&gt;0)),--(All!$F$2:$F$1000=All!$H$2:$H$1000),--((($B$4="All")+(All!$A$2:$A$1000=$B$4))&gt;0)*--((($B$5="All")+(All!$B$2:$B$1000=$B$5))&gt;0)*--((($B$6="All")+(All!$C$2:$C$1000=$B$6))&gt;0))</f>
        <v>0</v>
      </c>
      <c r="E18" s="5">
        <f t="shared" si="0"/>
        <v>0</v>
      </c>
      <c r="F18" s="5">
        <f>SUMPRODUCT(--(All!$E$2:$E$1000=$B$3),--(All!$G$2:$G$1000=$A18),All!$F$2:$F$1000,--((($B$4="All")+(All!$A$2:$A$1000=$B$4))&gt;0)*--((($B$5="All")+(All!$B$2:$B$1000=$B$5))&gt;0)*--((($B$6="All")+(All!$C$2:$C$1000=$B$6))&gt;0))+SUMPRODUCT(--(All!$G$2:$G$1000=$B$3),--(All!$E$2:$E$1000=$A18),All!$H$2:$H$1000,--((($B$4="All")+(All!$A$2:$A$1000=$B$4))&gt;0)*--((($B$5="All")+(All!$B$2:$B$1000=$B$5))&gt;0)*--((($B$6="All")+(All!$C$2:$C$1000=$B$6))&gt;0))</f>
        <v>0</v>
      </c>
      <c r="G18" s="5">
        <f>SUMPRODUCT(--(All!$E$2:$E$1000=$B$3),--(All!$G$2:$G$1000=$A18),All!$H$2:$H$1000,--((($B$4="All")+(All!$A$2:$A$1000=$B$4))&gt;0)*--((($B$5="All")+(All!$B$2:$B$1000=$B$5))&gt;0)*--((($B$6="All")+(All!$C$2:$C$1000=$B$6))&gt;0))+SUMPRODUCT(--(All!$G$2:$G$1000=$B$3),--(All!$E$2:$E$1000=$A18),All!$F$2:$F$1000,--((($B$4="All")+(All!$A$2:$A$1000=$B$4))&gt;0)*--((($B$5="All")+(All!$B$2:$B$1000=$B$5))&gt;0)*--((($B$6="All")+(All!$C$2:$C$1000=$B$6))&gt;0))</f>
        <v>0</v>
      </c>
      <c r="H18" s="5">
        <f t="shared" si="1"/>
        <v>0</v>
      </c>
    </row>
    <row r="19" spans="1:8" ht="15" customHeight="1" x14ac:dyDescent="0.25">
      <c r="A19" s="5" t="s">
        <v>26</v>
      </c>
      <c r="B19" s="5">
        <f>SUMPRODUCT(--((((All!$E$2:$E$1000=$B$3)*(All!$G$2:$G$1000=$A19)+(All!$E$2:$E$1000=$A19)*(All!$G$2:$G$1000=$B$3))&gt;0)),--((($B$4="All")+(All!$A$2:$A$1000=$B$4))&gt;0)*--((($B$5="All")+(All!$B$2:$B$1000=$B$5))&gt;0)*--((($B$6="All")+(All!$C$2:$C$1000=$B$6))&gt;0))</f>
        <v>0</v>
      </c>
      <c r="C19" s="5">
        <f>SUMPRODUCT(--(All!$E$2:$E$1000=$B$3),--(All!$G$2:$G$1000=$A19),--(All!$F$2:$F$1000&gt;All!$H$2:$H$1000),--((($B$4="All")+(All!$A$2:$A$1000=$B$4))&gt;0)*--((($B$5="All")+(All!$B$2:$B$1000=$B$5))&gt;0)*--((($B$6="All")+(All!$C$2:$C$1000=$B$6))&gt;0))+SUMPRODUCT(--(All!$G$2:$G$1000=$B$3),--(All!$E$2:$E$1000=$A19),--(All!$H$2:$H$1000&gt;All!$F$2:$F$1000),--((($B$4="All")+(All!$A$2:$A$1000=$B$4))&gt;0)*--((($B$5="All")+(All!$B$2:$B$1000=$B$5))&gt;0)*--((($B$6="All")+(All!$C$2:$C$1000=$B$6))&gt;0))</f>
        <v>0</v>
      </c>
      <c r="D19" s="5">
        <f>SUMPRODUCT(--((((All!$E$2:$E$1000=$B$3)*(All!$G$2:$G$1000=$A19)+(All!$E$2:$E$1000=$A19)*(All!$G$2:$G$1000=$B$3))&gt;0)),--(All!$F$2:$F$1000=All!$H$2:$H$1000),--((($B$4="All")+(All!$A$2:$A$1000=$B$4))&gt;0)*--((($B$5="All")+(All!$B$2:$B$1000=$B$5))&gt;0)*--((($B$6="All")+(All!$C$2:$C$1000=$B$6))&gt;0))</f>
        <v>0</v>
      </c>
      <c r="E19" s="5">
        <f t="shared" si="0"/>
        <v>0</v>
      </c>
      <c r="F19" s="5">
        <f>SUMPRODUCT(--(All!$E$2:$E$1000=$B$3),--(All!$G$2:$G$1000=$A19),All!$F$2:$F$1000,--((($B$4="All")+(All!$A$2:$A$1000=$B$4))&gt;0)*--((($B$5="All")+(All!$B$2:$B$1000=$B$5))&gt;0)*--((($B$6="All")+(All!$C$2:$C$1000=$B$6))&gt;0))+SUMPRODUCT(--(All!$G$2:$G$1000=$B$3),--(All!$E$2:$E$1000=$A19),All!$H$2:$H$1000,--((($B$4="All")+(All!$A$2:$A$1000=$B$4))&gt;0)*--((($B$5="All")+(All!$B$2:$B$1000=$B$5))&gt;0)*--((($B$6="All")+(All!$C$2:$C$1000=$B$6))&gt;0))</f>
        <v>0</v>
      </c>
      <c r="G19" s="5">
        <f>SUMPRODUCT(--(All!$E$2:$E$1000=$B$3),--(All!$G$2:$G$1000=$A19),All!$H$2:$H$1000,--((($B$4="All")+(All!$A$2:$A$1000=$B$4))&gt;0)*--((($B$5="All")+(All!$B$2:$B$1000=$B$5))&gt;0)*--((($B$6="All")+(All!$C$2:$C$1000=$B$6))&gt;0))+SUMPRODUCT(--(All!$G$2:$G$1000=$B$3),--(All!$E$2:$E$1000=$A19),All!$F$2:$F$1000,--((($B$4="All")+(All!$A$2:$A$1000=$B$4))&gt;0)*--((($B$5="All")+(All!$B$2:$B$1000=$B$5))&gt;0)*--((($B$6="All")+(All!$C$2:$C$1000=$B$6))&gt;0))</f>
        <v>0</v>
      </c>
      <c r="H19" s="5">
        <f t="shared" si="1"/>
        <v>0</v>
      </c>
    </row>
    <row r="20" spans="1:8" ht="15" customHeight="1" x14ac:dyDescent="0.25">
      <c r="A20" s="5" t="s">
        <v>27</v>
      </c>
      <c r="B20" s="5">
        <f>SUMPRODUCT(--((((All!$E$2:$E$1000=$B$3)*(All!$G$2:$G$1000=$A20)+(All!$E$2:$E$1000=$A20)*(All!$G$2:$G$1000=$B$3))&gt;0)),--((($B$4="All")+(All!$A$2:$A$1000=$B$4))&gt;0)*--((($B$5="All")+(All!$B$2:$B$1000=$B$5))&gt;0)*--((($B$6="All")+(All!$C$2:$C$1000=$B$6))&gt;0))</f>
        <v>0</v>
      </c>
      <c r="C20" s="5">
        <f>SUMPRODUCT(--(All!$E$2:$E$1000=$B$3),--(All!$G$2:$G$1000=$A20),--(All!$F$2:$F$1000&gt;All!$H$2:$H$1000),--((($B$4="All")+(All!$A$2:$A$1000=$B$4))&gt;0)*--((($B$5="All")+(All!$B$2:$B$1000=$B$5))&gt;0)*--((($B$6="All")+(All!$C$2:$C$1000=$B$6))&gt;0))+SUMPRODUCT(--(All!$G$2:$G$1000=$B$3),--(All!$E$2:$E$1000=$A20),--(All!$H$2:$H$1000&gt;All!$F$2:$F$1000),--((($B$4="All")+(All!$A$2:$A$1000=$B$4))&gt;0)*--((($B$5="All")+(All!$B$2:$B$1000=$B$5))&gt;0)*--((($B$6="All")+(All!$C$2:$C$1000=$B$6))&gt;0))</f>
        <v>0</v>
      </c>
      <c r="D20" s="5">
        <f>SUMPRODUCT(--((((All!$E$2:$E$1000=$B$3)*(All!$G$2:$G$1000=$A20)+(All!$E$2:$E$1000=$A20)*(All!$G$2:$G$1000=$B$3))&gt;0)),--(All!$F$2:$F$1000=All!$H$2:$H$1000),--((($B$4="All")+(All!$A$2:$A$1000=$B$4))&gt;0)*--((($B$5="All")+(All!$B$2:$B$1000=$B$5))&gt;0)*--((($B$6="All")+(All!$C$2:$C$1000=$B$6))&gt;0))</f>
        <v>0</v>
      </c>
      <c r="E20" s="5">
        <f t="shared" si="0"/>
        <v>0</v>
      </c>
      <c r="F20" s="5">
        <f>SUMPRODUCT(--(All!$E$2:$E$1000=$B$3),--(All!$G$2:$G$1000=$A20),All!$F$2:$F$1000,--((($B$4="All")+(All!$A$2:$A$1000=$B$4))&gt;0)*--((($B$5="All")+(All!$B$2:$B$1000=$B$5))&gt;0)*--((($B$6="All")+(All!$C$2:$C$1000=$B$6))&gt;0))+SUMPRODUCT(--(All!$G$2:$G$1000=$B$3),--(All!$E$2:$E$1000=$A20),All!$H$2:$H$1000,--((($B$4="All")+(All!$A$2:$A$1000=$B$4))&gt;0)*--((($B$5="All")+(All!$B$2:$B$1000=$B$5))&gt;0)*--((($B$6="All")+(All!$C$2:$C$1000=$B$6))&gt;0))</f>
        <v>0</v>
      </c>
      <c r="G20" s="5">
        <f>SUMPRODUCT(--(All!$E$2:$E$1000=$B$3),--(All!$G$2:$G$1000=$A20),All!$H$2:$H$1000,--((($B$4="All")+(All!$A$2:$A$1000=$B$4))&gt;0)*--((($B$5="All")+(All!$B$2:$B$1000=$B$5))&gt;0)*--((($B$6="All")+(All!$C$2:$C$1000=$B$6))&gt;0))+SUMPRODUCT(--(All!$G$2:$G$1000=$B$3),--(All!$E$2:$E$1000=$A20),All!$F$2:$F$1000,--((($B$4="All")+(All!$A$2:$A$1000=$B$4))&gt;0)*--((($B$5="All")+(All!$B$2:$B$1000=$B$5))&gt;0)*--((($B$6="All")+(All!$C$2:$C$1000=$B$6))&gt;0))</f>
        <v>0</v>
      </c>
      <c r="H20" s="5">
        <f t="shared" si="1"/>
        <v>0</v>
      </c>
    </row>
    <row r="21" spans="1:8" ht="15" customHeight="1" x14ac:dyDescent="0.25">
      <c r="A21" s="5" t="s">
        <v>28</v>
      </c>
      <c r="B21" s="5">
        <f>SUMPRODUCT(--((((All!$E$2:$E$1000=$B$3)*(All!$G$2:$G$1000=$A21)+(All!$E$2:$E$1000=$A21)*(All!$G$2:$G$1000=$B$3))&gt;0)),--((($B$4="All")+(All!$A$2:$A$1000=$B$4))&gt;0)*--((($B$5="All")+(All!$B$2:$B$1000=$B$5))&gt;0)*--((($B$6="All")+(All!$C$2:$C$1000=$B$6))&gt;0))</f>
        <v>0</v>
      </c>
      <c r="C21" s="5">
        <f>SUMPRODUCT(--(All!$E$2:$E$1000=$B$3),--(All!$G$2:$G$1000=$A21),--(All!$F$2:$F$1000&gt;All!$H$2:$H$1000),--((($B$4="All")+(All!$A$2:$A$1000=$B$4))&gt;0)*--((($B$5="All")+(All!$B$2:$B$1000=$B$5))&gt;0)*--((($B$6="All")+(All!$C$2:$C$1000=$B$6))&gt;0))+SUMPRODUCT(--(All!$G$2:$G$1000=$B$3),--(All!$E$2:$E$1000=$A21),--(All!$H$2:$H$1000&gt;All!$F$2:$F$1000),--((($B$4="All")+(All!$A$2:$A$1000=$B$4))&gt;0)*--((($B$5="All")+(All!$B$2:$B$1000=$B$5))&gt;0)*--((($B$6="All")+(All!$C$2:$C$1000=$B$6))&gt;0))</f>
        <v>0</v>
      </c>
      <c r="D21" s="5">
        <f>SUMPRODUCT(--((((All!$E$2:$E$1000=$B$3)*(All!$G$2:$G$1000=$A21)+(All!$E$2:$E$1000=$A21)*(All!$G$2:$G$1000=$B$3))&gt;0)),--(All!$F$2:$F$1000=All!$H$2:$H$1000),--((($B$4="All")+(All!$A$2:$A$1000=$B$4))&gt;0)*--((($B$5="All")+(All!$B$2:$B$1000=$B$5))&gt;0)*--((($B$6="All")+(All!$C$2:$C$1000=$B$6))&gt;0))</f>
        <v>0</v>
      </c>
      <c r="E21" s="5">
        <f t="shared" si="0"/>
        <v>0</v>
      </c>
      <c r="F21" s="5">
        <f>SUMPRODUCT(--(All!$E$2:$E$1000=$B$3),--(All!$G$2:$G$1000=$A21),All!$F$2:$F$1000,--((($B$4="All")+(All!$A$2:$A$1000=$B$4))&gt;0)*--((($B$5="All")+(All!$B$2:$B$1000=$B$5))&gt;0)*--((($B$6="All")+(All!$C$2:$C$1000=$B$6))&gt;0))+SUMPRODUCT(--(All!$G$2:$G$1000=$B$3),--(All!$E$2:$E$1000=$A21),All!$H$2:$H$1000,--((($B$4="All")+(All!$A$2:$A$1000=$B$4))&gt;0)*--((($B$5="All")+(All!$B$2:$B$1000=$B$5))&gt;0)*--((($B$6="All")+(All!$C$2:$C$1000=$B$6))&gt;0))</f>
        <v>0</v>
      </c>
      <c r="G21" s="5">
        <f>SUMPRODUCT(--(All!$E$2:$E$1000=$B$3),--(All!$G$2:$G$1000=$A21),All!$H$2:$H$1000,--((($B$4="All")+(All!$A$2:$A$1000=$B$4))&gt;0)*--((($B$5="All")+(All!$B$2:$B$1000=$B$5))&gt;0)*--((($B$6="All")+(All!$C$2:$C$1000=$B$6))&gt;0))+SUMPRODUCT(--(All!$G$2:$G$1000=$B$3),--(All!$E$2:$E$1000=$A21),All!$F$2:$F$1000,--((($B$4="All")+(All!$A$2:$A$1000=$B$4))&gt;0)*--((($B$5="All")+(All!$B$2:$B$1000=$B$5))&gt;0)*--((($B$6="All")+(All!$C$2:$C$1000=$B$6))&gt;0))</f>
        <v>0</v>
      </c>
      <c r="H21" s="5">
        <f t="shared" si="1"/>
        <v>0</v>
      </c>
    </row>
    <row r="22" spans="1:8" ht="15" customHeight="1" x14ac:dyDescent="0.25">
      <c r="A22" s="5" t="s">
        <v>29</v>
      </c>
      <c r="B22" s="5">
        <f>SUMPRODUCT(--((((All!$E$2:$E$1000=$B$3)*(All!$G$2:$G$1000=$A22)+(All!$E$2:$E$1000=$A22)*(All!$G$2:$G$1000=$B$3))&gt;0)),--((($B$4="All")+(All!$A$2:$A$1000=$B$4))&gt;0)*--((($B$5="All")+(All!$B$2:$B$1000=$B$5))&gt;0)*--((($B$6="All")+(All!$C$2:$C$1000=$B$6))&gt;0))</f>
        <v>0</v>
      </c>
      <c r="C22" s="5">
        <f>SUMPRODUCT(--(All!$E$2:$E$1000=$B$3),--(All!$G$2:$G$1000=$A22),--(All!$F$2:$F$1000&gt;All!$H$2:$H$1000),--((($B$4="All")+(All!$A$2:$A$1000=$B$4))&gt;0)*--((($B$5="All")+(All!$B$2:$B$1000=$B$5))&gt;0)*--((($B$6="All")+(All!$C$2:$C$1000=$B$6))&gt;0))+SUMPRODUCT(--(All!$G$2:$G$1000=$B$3),--(All!$E$2:$E$1000=$A22),--(All!$H$2:$H$1000&gt;All!$F$2:$F$1000),--((($B$4="All")+(All!$A$2:$A$1000=$B$4))&gt;0)*--((($B$5="All")+(All!$B$2:$B$1000=$B$5))&gt;0)*--((($B$6="All")+(All!$C$2:$C$1000=$B$6))&gt;0))</f>
        <v>0</v>
      </c>
      <c r="D22" s="5">
        <f>SUMPRODUCT(--((((All!$E$2:$E$1000=$B$3)*(All!$G$2:$G$1000=$A22)+(All!$E$2:$E$1000=$A22)*(All!$G$2:$G$1000=$B$3))&gt;0)),--(All!$F$2:$F$1000=All!$H$2:$H$1000),--((($B$4="All")+(All!$A$2:$A$1000=$B$4))&gt;0)*--((($B$5="All")+(All!$B$2:$B$1000=$B$5))&gt;0)*--((($B$6="All")+(All!$C$2:$C$1000=$B$6))&gt;0))</f>
        <v>0</v>
      </c>
      <c r="E22" s="5">
        <f t="shared" si="0"/>
        <v>0</v>
      </c>
      <c r="F22" s="5">
        <f>SUMPRODUCT(--(All!$E$2:$E$1000=$B$3),--(All!$G$2:$G$1000=$A22),All!$F$2:$F$1000,--((($B$4="All")+(All!$A$2:$A$1000=$B$4))&gt;0)*--((($B$5="All")+(All!$B$2:$B$1000=$B$5))&gt;0)*--((($B$6="All")+(All!$C$2:$C$1000=$B$6))&gt;0))+SUMPRODUCT(--(All!$G$2:$G$1000=$B$3),--(All!$E$2:$E$1000=$A22),All!$H$2:$H$1000,--((($B$4="All")+(All!$A$2:$A$1000=$B$4))&gt;0)*--((($B$5="All")+(All!$B$2:$B$1000=$B$5))&gt;0)*--((($B$6="All")+(All!$C$2:$C$1000=$B$6))&gt;0))</f>
        <v>0</v>
      </c>
      <c r="G22" s="5">
        <f>SUMPRODUCT(--(All!$E$2:$E$1000=$B$3),--(All!$G$2:$G$1000=$A22),All!$H$2:$H$1000,--((($B$4="All")+(All!$A$2:$A$1000=$B$4))&gt;0)*--((($B$5="All")+(All!$B$2:$B$1000=$B$5))&gt;0)*--((($B$6="All")+(All!$C$2:$C$1000=$B$6))&gt;0))+SUMPRODUCT(--(All!$G$2:$G$1000=$B$3),--(All!$E$2:$E$1000=$A22),All!$F$2:$F$1000,--((($B$4="All")+(All!$A$2:$A$1000=$B$4))&gt;0)*--((($B$5="All")+(All!$B$2:$B$1000=$B$5))&gt;0)*--((($B$6="All")+(All!$C$2:$C$1000=$B$6))&gt;0))</f>
        <v>0</v>
      </c>
      <c r="H22" s="5">
        <f t="shared" si="1"/>
        <v>0</v>
      </c>
    </row>
    <row r="23" spans="1:8" ht="15" customHeight="1" x14ac:dyDescent="0.25">
      <c r="A23" s="5" t="s">
        <v>30</v>
      </c>
      <c r="B23" s="5">
        <f>SUMPRODUCT(--((((All!$E$2:$E$1000=$B$3)*(All!$G$2:$G$1000=$A23)+(All!$E$2:$E$1000=$A23)*(All!$G$2:$G$1000=$B$3))&gt;0)),--((($B$4="All")+(All!$A$2:$A$1000=$B$4))&gt;0)*--((($B$5="All")+(All!$B$2:$B$1000=$B$5))&gt;0)*--((($B$6="All")+(All!$C$2:$C$1000=$B$6))&gt;0))</f>
        <v>0</v>
      </c>
      <c r="C23" s="5">
        <f>SUMPRODUCT(--(All!$E$2:$E$1000=$B$3),--(All!$G$2:$G$1000=$A23),--(All!$F$2:$F$1000&gt;All!$H$2:$H$1000),--((($B$4="All")+(All!$A$2:$A$1000=$B$4))&gt;0)*--((($B$5="All")+(All!$B$2:$B$1000=$B$5))&gt;0)*--((($B$6="All")+(All!$C$2:$C$1000=$B$6))&gt;0))+SUMPRODUCT(--(All!$G$2:$G$1000=$B$3),--(All!$E$2:$E$1000=$A23),--(All!$H$2:$H$1000&gt;All!$F$2:$F$1000),--((($B$4="All")+(All!$A$2:$A$1000=$B$4))&gt;0)*--((($B$5="All")+(All!$B$2:$B$1000=$B$5))&gt;0)*--((($B$6="All")+(All!$C$2:$C$1000=$B$6))&gt;0))</f>
        <v>0</v>
      </c>
      <c r="D23" s="5">
        <f>SUMPRODUCT(--((((All!$E$2:$E$1000=$B$3)*(All!$G$2:$G$1000=$A23)+(All!$E$2:$E$1000=$A23)*(All!$G$2:$G$1000=$B$3))&gt;0)),--(All!$F$2:$F$1000=All!$H$2:$H$1000),--((($B$4="All")+(All!$A$2:$A$1000=$B$4))&gt;0)*--((($B$5="All")+(All!$B$2:$B$1000=$B$5))&gt;0)*--((($B$6="All")+(All!$C$2:$C$1000=$B$6))&gt;0))</f>
        <v>0</v>
      </c>
      <c r="E23" s="5">
        <f t="shared" si="0"/>
        <v>0</v>
      </c>
      <c r="F23" s="5">
        <f>SUMPRODUCT(--(All!$E$2:$E$1000=$B$3),--(All!$G$2:$G$1000=$A23),All!$F$2:$F$1000,--((($B$4="All")+(All!$A$2:$A$1000=$B$4))&gt;0)*--((($B$5="All")+(All!$B$2:$B$1000=$B$5))&gt;0)*--((($B$6="All")+(All!$C$2:$C$1000=$B$6))&gt;0))+SUMPRODUCT(--(All!$G$2:$G$1000=$B$3),--(All!$E$2:$E$1000=$A23),All!$H$2:$H$1000,--((($B$4="All")+(All!$A$2:$A$1000=$B$4))&gt;0)*--((($B$5="All")+(All!$B$2:$B$1000=$B$5))&gt;0)*--((($B$6="All")+(All!$C$2:$C$1000=$B$6))&gt;0))</f>
        <v>0</v>
      </c>
      <c r="G23" s="5">
        <f>SUMPRODUCT(--(All!$E$2:$E$1000=$B$3),--(All!$G$2:$G$1000=$A23),All!$H$2:$H$1000,--((($B$4="All")+(All!$A$2:$A$1000=$B$4))&gt;0)*--((($B$5="All")+(All!$B$2:$B$1000=$B$5))&gt;0)*--((($B$6="All")+(All!$C$2:$C$1000=$B$6))&gt;0))+SUMPRODUCT(--(All!$G$2:$G$1000=$B$3),--(All!$E$2:$E$1000=$A23),All!$F$2:$F$1000,--((($B$4="All")+(All!$A$2:$A$1000=$B$4))&gt;0)*--((($B$5="All")+(All!$B$2:$B$1000=$B$5))&gt;0)*--((($B$6="All")+(All!$C$2:$C$1000=$B$6))&gt;0))</f>
        <v>0</v>
      </c>
      <c r="H23" s="5">
        <f t="shared" si="1"/>
        <v>0</v>
      </c>
    </row>
    <row r="24" spans="1:8" ht="15" customHeight="1" x14ac:dyDescent="0.25">
      <c r="A24" s="5" t="s">
        <v>31</v>
      </c>
      <c r="B24" s="5">
        <f>SUMPRODUCT(--((((All!$E$2:$E$1000=$B$3)*(All!$G$2:$G$1000=$A24)+(All!$E$2:$E$1000=$A24)*(All!$G$2:$G$1000=$B$3))&gt;0)),--((($B$4="All")+(All!$A$2:$A$1000=$B$4))&gt;0)*--((($B$5="All")+(All!$B$2:$B$1000=$B$5))&gt;0)*--((($B$6="All")+(All!$C$2:$C$1000=$B$6))&gt;0))</f>
        <v>0</v>
      </c>
      <c r="C24" s="5">
        <f>SUMPRODUCT(--(All!$E$2:$E$1000=$B$3),--(All!$G$2:$G$1000=$A24),--(All!$F$2:$F$1000&gt;All!$H$2:$H$1000),--((($B$4="All")+(All!$A$2:$A$1000=$B$4))&gt;0)*--((($B$5="All")+(All!$B$2:$B$1000=$B$5))&gt;0)*--((($B$6="All")+(All!$C$2:$C$1000=$B$6))&gt;0))+SUMPRODUCT(--(All!$G$2:$G$1000=$B$3),--(All!$E$2:$E$1000=$A24),--(All!$H$2:$H$1000&gt;All!$F$2:$F$1000),--((($B$4="All")+(All!$A$2:$A$1000=$B$4))&gt;0)*--((($B$5="All")+(All!$B$2:$B$1000=$B$5))&gt;0)*--((($B$6="All")+(All!$C$2:$C$1000=$B$6))&gt;0))</f>
        <v>0</v>
      </c>
      <c r="D24" s="5">
        <f>SUMPRODUCT(--((((All!$E$2:$E$1000=$B$3)*(All!$G$2:$G$1000=$A24)+(All!$E$2:$E$1000=$A24)*(All!$G$2:$G$1000=$B$3))&gt;0)),--(All!$F$2:$F$1000=All!$H$2:$H$1000),--((($B$4="All")+(All!$A$2:$A$1000=$B$4))&gt;0)*--((($B$5="All")+(All!$B$2:$B$1000=$B$5))&gt;0)*--((($B$6="All")+(All!$C$2:$C$1000=$B$6))&gt;0))</f>
        <v>0</v>
      </c>
      <c r="E24" s="5">
        <f t="shared" si="0"/>
        <v>0</v>
      </c>
      <c r="F24" s="5">
        <f>SUMPRODUCT(--(All!$E$2:$E$1000=$B$3),--(All!$G$2:$G$1000=$A24),All!$F$2:$F$1000,--((($B$4="All")+(All!$A$2:$A$1000=$B$4))&gt;0)*--((($B$5="All")+(All!$B$2:$B$1000=$B$5))&gt;0)*--((($B$6="All")+(All!$C$2:$C$1000=$B$6))&gt;0))+SUMPRODUCT(--(All!$G$2:$G$1000=$B$3),--(All!$E$2:$E$1000=$A24),All!$H$2:$H$1000,--((($B$4="All")+(All!$A$2:$A$1000=$B$4))&gt;0)*--((($B$5="All")+(All!$B$2:$B$1000=$B$5))&gt;0)*--((($B$6="All")+(All!$C$2:$C$1000=$B$6))&gt;0))</f>
        <v>0</v>
      </c>
      <c r="G24" s="5">
        <f>SUMPRODUCT(--(All!$E$2:$E$1000=$B$3),--(All!$G$2:$G$1000=$A24),All!$H$2:$H$1000,--((($B$4="All")+(All!$A$2:$A$1000=$B$4))&gt;0)*--((($B$5="All")+(All!$B$2:$B$1000=$B$5))&gt;0)*--((($B$6="All")+(All!$C$2:$C$1000=$B$6))&gt;0))+SUMPRODUCT(--(All!$G$2:$G$1000=$B$3),--(All!$E$2:$E$1000=$A24),All!$F$2:$F$1000,--((($B$4="All")+(All!$A$2:$A$1000=$B$4))&gt;0)*--((($B$5="All")+(All!$B$2:$B$1000=$B$5))&gt;0)*--((($B$6="All")+(All!$C$2:$C$1000=$B$6))&gt;0))</f>
        <v>0</v>
      </c>
      <c r="H24" s="5">
        <f t="shared" si="1"/>
        <v>0</v>
      </c>
    </row>
    <row r="25" spans="1:8" ht="15" customHeight="1" x14ac:dyDescent="0.25">
      <c r="A25" s="5" t="s">
        <v>32</v>
      </c>
      <c r="B25" s="5">
        <f>SUMPRODUCT(--((((All!$E$2:$E$1000=$B$3)*(All!$G$2:$G$1000=$A25)+(All!$E$2:$E$1000=$A25)*(All!$G$2:$G$1000=$B$3))&gt;0)),--((($B$4="All")+(All!$A$2:$A$1000=$B$4))&gt;0)*--((($B$5="All")+(All!$B$2:$B$1000=$B$5))&gt;0)*--((($B$6="All")+(All!$C$2:$C$1000=$B$6))&gt;0))</f>
        <v>0</v>
      </c>
      <c r="C25" s="5">
        <f>SUMPRODUCT(--(All!$E$2:$E$1000=$B$3),--(All!$G$2:$G$1000=$A25),--(All!$F$2:$F$1000&gt;All!$H$2:$H$1000),--((($B$4="All")+(All!$A$2:$A$1000=$B$4))&gt;0)*--((($B$5="All")+(All!$B$2:$B$1000=$B$5))&gt;0)*--((($B$6="All")+(All!$C$2:$C$1000=$B$6))&gt;0))+SUMPRODUCT(--(All!$G$2:$G$1000=$B$3),--(All!$E$2:$E$1000=$A25),--(All!$H$2:$H$1000&gt;All!$F$2:$F$1000),--((($B$4="All")+(All!$A$2:$A$1000=$B$4))&gt;0)*--((($B$5="All")+(All!$B$2:$B$1000=$B$5))&gt;0)*--((($B$6="All")+(All!$C$2:$C$1000=$B$6))&gt;0))</f>
        <v>0</v>
      </c>
      <c r="D25" s="5">
        <f>SUMPRODUCT(--((((All!$E$2:$E$1000=$B$3)*(All!$G$2:$G$1000=$A25)+(All!$E$2:$E$1000=$A25)*(All!$G$2:$G$1000=$B$3))&gt;0)),--(All!$F$2:$F$1000=All!$H$2:$H$1000),--((($B$4="All")+(All!$A$2:$A$1000=$B$4))&gt;0)*--((($B$5="All")+(All!$B$2:$B$1000=$B$5))&gt;0)*--((($B$6="All")+(All!$C$2:$C$1000=$B$6))&gt;0))</f>
        <v>0</v>
      </c>
      <c r="E25" s="5">
        <f t="shared" si="0"/>
        <v>0</v>
      </c>
      <c r="F25" s="5">
        <f>SUMPRODUCT(--(All!$E$2:$E$1000=$B$3),--(All!$G$2:$G$1000=$A25),All!$F$2:$F$1000,--((($B$4="All")+(All!$A$2:$A$1000=$B$4))&gt;0)*--((($B$5="All")+(All!$B$2:$B$1000=$B$5))&gt;0)*--((($B$6="All")+(All!$C$2:$C$1000=$B$6))&gt;0))+SUMPRODUCT(--(All!$G$2:$G$1000=$B$3),--(All!$E$2:$E$1000=$A25),All!$H$2:$H$1000,--((($B$4="All")+(All!$A$2:$A$1000=$B$4))&gt;0)*--((($B$5="All")+(All!$B$2:$B$1000=$B$5))&gt;0)*--((($B$6="All")+(All!$C$2:$C$1000=$B$6))&gt;0))</f>
        <v>0</v>
      </c>
      <c r="G25" s="5">
        <f>SUMPRODUCT(--(All!$E$2:$E$1000=$B$3),--(All!$G$2:$G$1000=$A25),All!$H$2:$H$1000,--((($B$4="All")+(All!$A$2:$A$1000=$B$4))&gt;0)*--((($B$5="All")+(All!$B$2:$B$1000=$B$5))&gt;0)*--((($B$6="All")+(All!$C$2:$C$1000=$B$6))&gt;0))+SUMPRODUCT(--(All!$G$2:$G$1000=$B$3),--(All!$E$2:$E$1000=$A25),All!$F$2:$F$1000,--((($B$4="All")+(All!$A$2:$A$1000=$B$4))&gt;0)*--((($B$5="All")+(All!$B$2:$B$1000=$B$5))&gt;0)*--((($B$6="All")+(All!$C$2:$C$1000=$B$6))&gt;0))</f>
        <v>0</v>
      </c>
      <c r="H25" s="5">
        <f t="shared" si="1"/>
        <v>0</v>
      </c>
    </row>
    <row r="26" spans="1:8" ht="15" customHeight="1" x14ac:dyDescent="0.25">
      <c r="A26" s="5" t="s">
        <v>33</v>
      </c>
      <c r="B26" s="5">
        <f>SUMPRODUCT(--((((All!$E$2:$E$1000=$B$3)*(All!$G$2:$G$1000=$A26)+(All!$E$2:$E$1000=$A26)*(All!$G$2:$G$1000=$B$3))&gt;0)),--((($B$4="All")+(All!$A$2:$A$1000=$B$4))&gt;0)*--((($B$5="All")+(All!$B$2:$B$1000=$B$5))&gt;0)*--((($B$6="All")+(All!$C$2:$C$1000=$B$6))&gt;0))</f>
        <v>0</v>
      </c>
      <c r="C26" s="5">
        <f>SUMPRODUCT(--(All!$E$2:$E$1000=$B$3),--(All!$G$2:$G$1000=$A26),--(All!$F$2:$F$1000&gt;All!$H$2:$H$1000),--((($B$4="All")+(All!$A$2:$A$1000=$B$4))&gt;0)*--((($B$5="All")+(All!$B$2:$B$1000=$B$5))&gt;0)*--((($B$6="All")+(All!$C$2:$C$1000=$B$6))&gt;0))+SUMPRODUCT(--(All!$G$2:$G$1000=$B$3),--(All!$E$2:$E$1000=$A26),--(All!$H$2:$H$1000&gt;All!$F$2:$F$1000),--((($B$4="All")+(All!$A$2:$A$1000=$B$4))&gt;0)*--((($B$5="All")+(All!$B$2:$B$1000=$B$5))&gt;0)*--((($B$6="All")+(All!$C$2:$C$1000=$B$6))&gt;0))</f>
        <v>0</v>
      </c>
      <c r="D26" s="5">
        <f>SUMPRODUCT(--((((All!$E$2:$E$1000=$B$3)*(All!$G$2:$G$1000=$A26)+(All!$E$2:$E$1000=$A26)*(All!$G$2:$G$1000=$B$3))&gt;0)),--(All!$F$2:$F$1000=All!$H$2:$H$1000),--((($B$4="All")+(All!$A$2:$A$1000=$B$4))&gt;0)*--((($B$5="All")+(All!$B$2:$B$1000=$B$5))&gt;0)*--((($B$6="All")+(All!$C$2:$C$1000=$B$6))&gt;0))</f>
        <v>0</v>
      </c>
      <c r="E26" s="5">
        <f t="shared" si="0"/>
        <v>0</v>
      </c>
      <c r="F26" s="5">
        <f>SUMPRODUCT(--(All!$E$2:$E$1000=$B$3),--(All!$G$2:$G$1000=$A26),All!$F$2:$F$1000,--((($B$4="All")+(All!$A$2:$A$1000=$B$4))&gt;0)*--((($B$5="All")+(All!$B$2:$B$1000=$B$5))&gt;0)*--((($B$6="All")+(All!$C$2:$C$1000=$B$6))&gt;0))+SUMPRODUCT(--(All!$G$2:$G$1000=$B$3),--(All!$E$2:$E$1000=$A26),All!$H$2:$H$1000,--((($B$4="All")+(All!$A$2:$A$1000=$B$4))&gt;0)*--((($B$5="All")+(All!$B$2:$B$1000=$B$5))&gt;0)*--((($B$6="All")+(All!$C$2:$C$1000=$B$6))&gt;0))</f>
        <v>0</v>
      </c>
      <c r="G26" s="5">
        <f>SUMPRODUCT(--(All!$E$2:$E$1000=$B$3),--(All!$G$2:$G$1000=$A26),All!$H$2:$H$1000,--((($B$4="All")+(All!$A$2:$A$1000=$B$4))&gt;0)*--((($B$5="All")+(All!$B$2:$B$1000=$B$5))&gt;0)*--((($B$6="All")+(All!$C$2:$C$1000=$B$6))&gt;0))+SUMPRODUCT(--(All!$G$2:$G$1000=$B$3),--(All!$E$2:$E$1000=$A26),All!$F$2:$F$1000,--((($B$4="All")+(All!$A$2:$A$1000=$B$4))&gt;0)*--((($B$5="All")+(All!$B$2:$B$1000=$B$5))&gt;0)*--((($B$6="All")+(All!$C$2:$C$1000=$B$6))&gt;0))</f>
        <v>0</v>
      </c>
      <c r="H26" s="5">
        <f t="shared" si="1"/>
        <v>0</v>
      </c>
    </row>
    <row r="27" spans="1:8" ht="15" customHeight="1" x14ac:dyDescent="0.25">
      <c r="A27" s="5" t="s">
        <v>34</v>
      </c>
      <c r="B27" s="5">
        <f>SUMPRODUCT(--((((All!$E$2:$E$1000=$B$3)*(All!$G$2:$G$1000=$A27)+(All!$E$2:$E$1000=$A27)*(All!$G$2:$G$1000=$B$3))&gt;0)),--((($B$4="All")+(All!$A$2:$A$1000=$B$4))&gt;0)*--((($B$5="All")+(All!$B$2:$B$1000=$B$5))&gt;0)*--((($B$6="All")+(All!$C$2:$C$1000=$B$6))&gt;0))</f>
        <v>0</v>
      </c>
      <c r="C27" s="5">
        <f>SUMPRODUCT(--(All!$E$2:$E$1000=$B$3),--(All!$G$2:$G$1000=$A27),--(All!$F$2:$F$1000&gt;All!$H$2:$H$1000),--((($B$4="All")+(All!$A$2:$A$1000=$B$4))&gt;0)*--((($B$5="All")+(All!$B$2:$B$1000=$B$5))&gt;0)*--((($B$6="All")+(All!$C$2:$C$1000=$B$6))&gt;0))+SUMPRODUCT(--(All!$G$2:$G$1000=$B$3),--(All!$E$2:$E$1000=$A27),--(All!$H$2:$H$1000&gt;All!$F$2:$F$1000),--((($B$4="All")+(All!$A$2:$A$1000=$B$4))&gt;0)*--((($B$5="All")+(All!$B$2:$B$1000=$B$5))&gt;0)*--((($B$6="All")+(All!$C$2:$C$1000=$B$6))&gt;0))</f>
        <v>0</v>
      </c>
      <c r="D27" s="5">
        <f>SUMPRODUCT(--((((All!$E$2:$E$1000=$B$3)*(All!$G$2:$G$1000=$A27)+(All!$E$2:$E$1000=$A27)*(All!$G$2:$G$1000=$B$3))&gt;0)),--(All!$F$2:$F$1000=All!$H$2:$H$1000),--((($B$4="All")+(All!$A$2:$A$1000=$B$4))&gt;0)*--((($B$5="All")+(All!$B$2:$B$1000=$B$5))&gt;0)*--((($B$6="All")+(All!$C$2:$C$1000=$B$6))&gt;0))</f>
        <v>0</v>
      </c>
      <c r="E27" s="5">
        <f t="shared" si="0"/>
        <v>0</v>
      </c>
      <c r="F27" s="5">
        <f>SUMPRODUCT(--(All!$E$2:$E$1000=$B$3),--(All!$G$2:$G$1000=$A27),All!$F$2:$F$1000,--((($B$4="All")+(All!$A$2:$A$1000=$B$4))&gt;0)*--((($B$5="All")+(All!$B$2:$B$1000=$B$5))&gt;0)*--((($B$6="All")+(All!$C$2:$C$1000=$B$6))&gt;0))+SUMPRODUCT(--(All!$G$2:$G$1000=$B$3),--(All!$E$2:$E$1000=$A27),All!$H$2:$H$1000,--((($B$4="All")+(All!$A$2:$A$1000=$B$4))&gt;0)*--((($B$5="All")+(All!$B$2:$B$1000=$B$5))&gt;0)*--((($B$6="All")+(All!$C$2:$C$1000=$B$6))&gt;0))</f>
        <v>0</v>
      </c>
      <c r="G27" s="5">
        <f>SUMPRODUCT(--(All!$E$2:$E$1000=$B$3),--(All!$G$2:$G$1000=$A27),All!$H$2:$H$1000,--((($B$4="All")+(All!$A$2:$A$1000=$B$4))&gt;0)*--((($B$5="All")+(All!$B$2:$B$1000=$B$5))&gt;0)*--((($B$6="All")+(All!$C$2:$C$1000=$B$6))&gt;0))+SUMPRODUCT(--(All!$G$2:$G$1000=$B$3),--(All!$E$2:$E$1000=$A27),All!$F$2:$F$1000,--((($B$4="All")+(All!$A$2:$A$1000=$B$4))&gt;0)*--((($B$5="All")+(All!$B$2:$B$1000=$B$5))&gt;0)*--((($B$6="All")+(All!$C$2:$C$1000=$B$6))&gt;0))</f>
        <v>0</v>
      </c>
      <c r="H27" s="5">
        <f t="shared" si="1"/>
        <v>0</v>
      </c>
    </row>
    <row r="28" spans="1:8" ht="15" customHeight="1" x14ac:dyDescent="0.25">
      <c r="A28" s="5" t="s">
        <v>88</v>
      </c>
      <c r="B28" s="5">
        <f>SUMPRODUCT(--((((All!$E$2:$E$1000=$B$3)*(All!$G$2:$G$1000=$A28)+(All!$E$2:$E$1000=$A28)*(All!$G$2:$G$1000=$B$3))&gt;0)),--((($B$4="All")+(All!$A$2:$A$1000=$B$4))&gt;0)*--((($B$5="All")+(All!$B$2:$B$1000=$B$5))&gt;0)*--((($B$6="All")+(All!$C$2:$C$1000=$B$6))&gt;0))</f>
        <v>0</v>
      </c>
      <c r="C28" s="5">
        <f>SUMPRODUCT(--(All!$E$2:$E$1000=$B$3),--(All!$G$2:$G$1000=$A28),--(All!$F$2:$F$1000&gt;All!$H$2:$H$1000),--((($B$4="All")+(All!$A$2:$A$1000=$B$4))&gt;0)*--((($B$5="All")+(All!$B$2:$B$1000=$B$5))&gt;0)*--((($B$6="All")+(All!$C$2:$C$1000=$B$6))&gt;0))+SUMPRODUCT(--(All!$G$2:$G$1000=$B$3),--(All!$E$2:$E$1000=$A28),--(All!$H$2:$H$1000&gt;All!$F$2:$F$1000),--((($B$4="All")+(All!$A$2:$A$1000=$B$4))&gt;0)*--((($B$5="All")+(All!$B$2:$B$1000=$B$5))&gt;0)*--((($B$6="All")+(All!$C$2:$C$1000=$B$6))&gt;0))</f>
        <v>0</v>
      </c>
      <c r="D28" s="5">
        <f>SUMPRODUCT(--((((All!$E$2:$E$1000=$B$3)*(All!$G$2:$G$1000=$A28)+(All!$E$2:$E$1000=$A28)*(All!$G$2:$G$1000=$B$3))&gt;0)),--(All!$F$2:$F$1000=All!$H$2:$H$1000),--((($B$4="All")+(All!$A$2:$A$1000=$B$4))&gt;0)*--((($B$5="All")+(All!$B$2:$B$1000=$B$5))&gt;0)*--((($B$6="All")+(All!$C$2:$C$1000=$B$6))&gt;0))</f>
        <v>0</v>
      </c>
      <c r="E28" s="5">
        <f t="shared" ref="E28" si="2">B28-C28-D28</f>
        <v>0</v>
      </c>
      <c r="F28" s="5">
        <f>SUMPRODUCT(--(All!$E$2:$E$1000=$B$3),--(All!$G$2:$G$1000=$A28),All!$F$2:$F$1000,--((($B$4="All")+(All!$A$2:$A$1000=$B$4))&gt;0)*--((($B$5="All")+(All!$B$2:$B$1000=$B$5))&gt;0)*--((($B$6="All")+(All!$C$2:$C$1000=$B$6))&gt;0))+SUMPRODUCT(--(All!$G$2:$G$1000=$B$3),--(All!$E$2:$E$1000=$A28),All!$H$2:$H$1000,--((($B$4="All")+(All!$A$2:$A$1000=$B$4))&gt;0)*--((($B$5="All")+(All!$B$2:$B$1000=$B$5))&gt;0)*--((($B$6="All")+(All!$C$2:$C$1000=$B$6))&gt;0))</f>
        <v>0</v>
      </c>
      <c r="G28" s="5">
        <f>SUMPRODUCT(--(All!$E$2:$E$1000=$B$3),--(All!$G$2:$G$1000=$A28),All!$H$2:$H$1000,--((($B$4="All")+(All!$A$2:$A$1000=$B$4))&gt;0)*--((($B$5="All")+(All!$B$2:$B$1000=$B$5))&gt;0)*--((($B$6="All")+(All!$C$2:$C$1000=$B$6))&gt;0))+SUMPRODUCT(--(All!$G$2:$G$1000=$B$3),--(All!$E$2:$E$1000=$A28),All!$F$2:$F$1000,--((($B$4="All")+(All!$A$2:$A$1000=$B$4))&gt;0)*--((($B$5="All")+(All!$B$2:$B$1000=$B$5))&gt;0)*--((($B$6="All")+(All!$C$2:$C$1000=$B$6))&gt;0))</f>
        <v>0</v>
      </c>
      <c r="H28" s="5">
        <f t="shared" ref="H28" si="3">F28-G28</f>
        <v>0</v>
      </c>
    </row>
    <row r="29" spans="1:8" ht="15" customHeight="1" x14ac:dyDescent="0.25">
      <c r="A29" s="5" t="s">
        <v>35</v>
      </c>
      <c r="B29" s="5">
        <f>SUMPRODUCT(--((((All!$E$2:$E$1000=$B$3)*(All!$G$2:$G$1000=$A29)+(All!$E$2:$E$1000=$A29)*(All!$G$2:$G$1000=$B$3))&gt;0)),--((($B$4="All")+(All!$A$2:$A$1000=$B$4))&gt;0)*--((($B$5="All")+(All!$B$2:$B$1000=$B$5))&gt;0)*--((($B$6="All")+(All!$C$2:$C$1000=$B$6))&gt;0))</f>
        <v>0</v>
      </c>
      <c r="C29" s="5">
        <f>SUMPRODUCT(--(All!$E$2:$E$1000=$B$3),--(All!$G$2:$G$1000=$A29),--(All!$F$2:$F$1000&gt;All!$H$2:$H$1000),--((($B$4="All")+(All!$A$2:$A$1000=$B$4))&gt;0)*--((($B$5="All")+(All!$B$2:$B$1000=$B$5))&gt;0)*--((($B$6="All")+(All!$C$2:$C$1000=$B$6))&gt;0))+SUMPRODUCT(--(All!$G$2:$G$1000=$B$3),--(All!$E$2:$E$1000=$A29),--(All!$H$2:$H$1000&gt;All!$F$2:$F$1000),--((($B$4="All")+(All!$A$2:$A$1000=$B$4))&gt;0)*--((($B$5="All")+(All!$B$2:$B$1000=$B$5))&gt;0)*--((($B$6="All")+(All!$C$2:$C$1000=$B$6))&gt;0))</f>
        <v>0</v>
      </c>
      <c r="D29" s="5">
        <f>SUMPRODUCT(--((((All!$E$2:$E$1000=$B$3)*(All!$G$2:$G$1000=$A29)+(All!$E$2:$E$1000=$A29)*(All!$G$2:$G$1000=$B$3))&gt;0)),--(All!$F$2:$F$1000=All!$H$2:$H$1000),--((($B$4="All")+(All!$A$2:$A$1000=$B$4))&gt;0)*--((($B$5="All")+(All!$B$2:$B$1000=$B$5))&gt;0)*--((($B$6="All")+(All!$C$2:$C$1000=$B$6))&gt;0))</f>
        <v>0</v>
      </c>
      <c r="E29" s="5">
        <f t="shared" si="0"/>
        <v>0</v>
      </c>
      <c r="F29" s="5">
        <f>SUMPRODUCT(--(All!$E$2:$E$1000=$B$3),--(All!$G$2:$G$1000=$A29),All!$F$2:$F$1000,--((($B$4="All")+(All!$A$2:$A$1000=$B$4))&gt;0)*--((($B$5="All")+(All!$B$2:$B$1000=$B$5))&gt;0)*--((($B$6="All")+(All!$C$2:$C$1000=$B$6))&gt;0))+SUMPRODUCT(--(All!$G$2:$G$1000=$B$3),--(All!$E$2:$E$1000=$A29),All!$H$2:$H$1000,--((($B$4="All")+(All!$A$2:$A$1000=$B$4))&gt;0)*--((($B$5="All")+(All!$B$2:$B$1000=$B$5))&gt;0)*--((($B$6="All")+(All!$C$2:$C$1000=$B$6))&gt;0))</f>
        <v>0</v>
      </c>
      <c r="G29" s="5">
        <f>SUMPRODUCT(--(All!$E$2:$E$1000=$B$3),--(All!$G$2:$G$1000=$A29),All!$H$2:$H$1000,--((($B$4="All")+(All!$A$2:$A$1000=$B$4))&gt;0)*--((($B$5="All")+(All!$B$2:$B$1000=$B$5))&gt;0)*--((($B$6="All")+(All!$C$2:$C$1000=$B$6))&gt;0))+SUMPRODUCT(--(All!$G$2:$G$1000=$B$3),--(All!$E$2:$E$1000=$A29),All!$F$2:$F$1000,--((($B$4="All")+(All!$A$2:$A$1000=$B$4))&gt;0)*--((($B$5="All")+(All!$B$2:$B$1000=$B$5))&gt;0)*--((($B$6="All")+(All!$C$2:$C$1000=$B$6))&gt;0))</f>
        <v>0</v>
      </c>
      <c r="H29" s="5">
        <f t="shared" si="1"/>
        <v>0</v>
      </c>
    </row>
  </sheetData>
  <mergeCells count="3">
    <mergeCell ref="A1:H1"/>
    <mergeCell ref="A8:H8"/>
    <mergeCell ref="A13:H13"/>
  </mergeCell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000-000002000000}">
          <x14:formula1>
            <xm:f>Lists!$H$1:$H$5</xm:f>
          </x14:formula1>
          <x14:formula2>
            <xm:f>0</xm:f>
          </x14:formula2>
          <xm:sqref>B5</xm:sqref>
        </x14:dataValidation>
        <x14:dataValidation type="list" allowBlank="1" xr:uid="{00000000-0002-0000-0000-000003000000}">
          <x14:formula1>
            <xm:f>Lists!$I$1:$I$13</xm:f>
          </x14:formula1>
          <x14:formula2>
            <xm:f>0</xm:f>
          </x14:formula2>
          <xm:sqref>B6</xm:sqref>
        </x14:dataValidation>
        <x14:dataValidation type="list" allowBlank="1" xr:uid="{00000000-0002-0000-0000-000001000000}">
          <x14:formula1>
            <xm:f>Lists!$G$1:$G$4</xm:f>
          </x14:formula1>
          <x14:formula2>
            <xm:f>0</xm:f>
          </x14:formula2>
          <xm:sqref>B4</xm:sqref>
        </x14:dataValidation>
        <x14:dataValidation type="list" allowBlank="1" xr:uid="{00000000-0002-0000-0000-000000000000}">
          <x14:formula1>
            <xm:f>Lists!$A$2:$A$17</xm:f>
          </x14:formula1>
          <x14:formula2>
            <xm:f>0</xm:f>
          </x14:formula2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14"/>
  <sheetViews>
    <sheetView showGridLines="0" zoomScaleNormal="100" workbookViewId="0">
      <selection activeCell="C22" sqref="C22"/>
    </sheetView>
  </sheetViews>
  <sheetFormatPr defaultColWidth="9.7109375" defaultRowHeight="15" customHeight="1" x14ac:dyDescent="0.25"/>
  <cols>
    <col min="1" max="1" width="27.28515625" style="1" customWidth="1"/>
    <col min="2" max="6" width="18.140625" style="1" customWidth="1"/>
    <col min="7" max="7" width="20.42578125" style="1" customWidth="1"/>
    <col min="8" max="8" width="18.140625" style="1" customWidth="1"/>
    <col min="9" max="9" width="15.85546875" style="1" customWidth="1"/>
    <col min="10" max="10" width="18.140625" style="1" hidden="1" customWidth="1"/>
  </cols>
  <sheetData>
    <row r="1" spans="1:10" ht="21.75" customHeight="1" x14ac:dyDescent="0.25">
      <c r="A1" s="64" t="s">
        <v>36</v>
      </c>
      <c r="B1" s="64"/>
      <c r="C1" s="64"/>
      <c r="D1" s="64"/>
      <c r="E1" s="64"/>
      <c r="F1" s="64"/>
      <c r="G1" s="64"/>
      <c r="H1" s="64"/>
    </row>
    <row r="2" spans="1:10" x14ac:dyDescent="0.25"/>
    <row r="3" spans="1:10" ht="15" customHeight="1" x14ac:dyDescent="0.25">
      <c r="A3" s="2" t="s">
        <v>37</v>
      </c>
      <c r="B3" s="3" t="s">
        <v>4</v>
      </c>
    </row>
    <row r="4" spans="1:10" ht="15" customHeight="1" x14ac:dyDescent="0.25">
      <c r="A4" s="2" t="s">
        <v>38</v>
      </c>
      <c r="B4" s="3" t="s">
        <v>4</v>
      </c>
    </row>
    <row r="5" spans="1:10" ht="15" customHeight="1" x14ac:dyDescent="0.25">
      <c r="A5" s="2" t="s">
        <v>3</v>
      </c>
      <c r="B5" s="3" t="s">
        <v>4</v>
      </c>
    </row>
    <row r="6" spans="1:10" ht="15" customHeight="1" x14ac:dyDescent="0.25">
      <c r="A6" s="2" t="s">
        <v>5</v>
      </c>
      <c r="B6" s="3" t="s">
        <v>4</v>
      </c>
    </row>
    <row r="7" spans="1:10" ht="15" customHeight="1" x14ac:dyDescent="0.25">
      <c r="A7" s="2" t="s">
        <v>6</v>
      </c>
      <c r="B7" s="3" t="s">
        <v>4</v>
      </c>
    </row>
    <row r="8" spans="1:10" x14ac:dyDescent="0.25"/>
    <row r="9" spans="1:10" ht="15" customHeight="1" x14ac:dyDescent="0.25">
      <c r="A9" s="65" t="s">
        <v>39</v>
      </c>
      <c r="B9" s="65"/>
      <c r="C9" s="65"/>
      <c r="D9" s="65"/>
      <c r="E9" s="65"/>
      <c r="F9" s="65"/>
      <c r="G9" s="65"/>
      <c r="H9" s="65"/>
    </row>
    <row r="10" spans="1:10" ht="15" customHeight="1" x14ac:dyDescent="0.25">
      <c r="A10" s="4" t="s">
        <v>8</v>
      </c>
      <c r="B10" s="4" t="s">
        <v>40</v>
      </c>
      <c r="C10" s="4" t="s">
        <v>41</v>
      </c>
      <c r="D10" s="4" t="s">
        <v>42</v>
      </c>
      <c r="E10" s="4" t="s">
        <v>43</v>
      </c>
      <c r="F10" s="4" t="s">
        <v>44</v>
      </c>
      <c r="G10" s="4" t="s">
        <v>45</v>
      </c>
      <c r="H10" s="4" t="s">
        <v>46</v>
      </c>
    </row>
    <row r="11" spans="1:10" ht="15" customHeight="1" x14ac:dyDescent="0.25">
      <c r="A11" s="8">
        <f>SUMPRODUCT(--(All!$E$2:$E$1000=$B$3),--(All!$G$2:$G$1000=$B$4),--((($B$5="All")+(All!$A$2:$A$1000=$B$5))&gt;0),--((($B$6="All")+(All!$B$2:$B$1000=$B$6))&gt;0),--((($B$7="All")+(All!$C$2:$C$1000=$B$7))&gt;0))+SUMPRODUCT(--(All!$E$2:$E$1000=$B$4),--(All!$G$2:$G$1000=$B$3),--((($B$5="All")+(All!$A$2:$A$1000=$B$5))&gt;0),--((($B$6="All")+(All!$B$2:$B$1000=$B$6))&gt;0),--((($B$7="All")+(All!$C$2:$C$1000=$B$7))&gt;0))</f>
        <v>0</v>
      </c>
      <c r="B11" s="8">
        <f>SUMPRODUCT(--(All!$E$2:$E$1000=$B$3),--(All!$G$2:$G$1000=$B$4),--((($B$5="All")+(All!$A$2:$A$1000=$B$5))&gt;0),--((($B$6="All")+(All!$B$2:$B$1000=$B$6))&gt;0),--((($B$7="All")+(All!$C$2:$C$1000=$B$7))&gt;0),--(All!$F$2:$F$1000&gt;All!$H$2:$H$1000))+SUMPRODUCT(--(All!$E$2:$E$1000=$B$4),--(All!$G$2:$G$1000=$B$3),--((($B$5="All")+(All!$A$2:$A$1000=$B$5))&gt;0),--((($B$6="All")+(All!$B$2:$B$1000=$B$6))&gt;0),--((($B$7="All")+(All!$C$2:$C$1000=$B$7))&gt;0),--(All!$H$2:$H$1000&gt;All!$F$2:$F$1000))</f>
        <v>0</v>
      </c>
      <c r="C11" s="8">
        <f>A11-B11-D11</f>
        <v>0</v>
      </c>
      <c r="D11" s="8">
        <f>SUMPRODUCT(--(All!$E$2:$E$1000=$B$4),--(All!$G$2:$G$1000=$B$3),--((($B$5="All")+(All!$A$2:$A$1000=$B$5))&gt;0),--((($B$6="All")+(All!$B$2:$B$1000=$B$6))&gt;0),--((($B$7="All")+(All!$C$2:$C$1000=$B$7))&gt;0),--(All!$F$2:$F$1000&gt;All!$H$2:$H$1000))+SUMPRODUCT(--(All!$E$2:$E$1000=$B$3),--(All!$G$2:$G$1000=$B$4),--((($B$5="All")+(All!$A$2:$A$1000=$B$5))&gt;0),--((($B$6="All")+(All!$B$2:$B$1000=$B$6))&gt;0),--((($B$7="All")+(All!$C$2:$C$1000=$B$7))&gt;0),--(All!$H$2:$H$1000&gt;All!$F$2:$F$1000))</f>
        <v>0</v>
      </c>
      <c r="E11" s="8">
        <f>SUMPRODUCT(--(All!$E$2:$E$1000=$B$3),--(All!$G$2:$G$1000=$B$4),--((($B$5="All")+(All!$A$2:$A$1000=$B$5))&gt;0),--((($B$6="All")+(All!$B$2:$B$1000=$B$6))&gt;0),--((($B$7="All")+(All!$C$2:$C$1000=$B$7))&gt;0),All!$F$2:$F$1000)+SUMPRODUCT(--(All!$E$2:$E$1000=$B$4),--(All!$G$2:$G$1000=$B$3),--((($B$5="All")+(All!$A$2:$A$1000=$B$5))&gt;0),--((($B$6="All")+(All!$B$2:$B$1000=$B$6))&gt;0),--((($B$7="All")+(All!$C$2:$C$1000=$B$7))&gt;0),All!$H$2:$H$1000)</f>
        <v>0</v>
      </c>
      <c r="F11" s="8">
        <f>SUMPRODUCT(--(All!$E$2:$E$1000=$B$3),--(All!$G$2:$G$1000=$B$4),--((($B$5="All")+(All!$A$2:$A$1000=$B$5))&gt;0),--((($B$6="All")+(All!$B$2:$B$1000=$B$6))&gt;0),--((($B$7="All")+(All!$C$2:$C$1000=$B$7))&gt;0),All!$H$2:$H$1000)+SUMPRODUCT(--(All!$E$2:$E$1000=$B$4),--(All!$G$2:$G$1000=$B$3),--((($B$5="All")+(All!$A$2:$A$1000=$B$5))&gt;0),--((($B$6="All")+(All!$B$2:$B$1000=$B$6))&gt;0),--((($B$7="All")+(All!$C$2:$C$1000=$B$7))&gt;0),All!$F$2:$F$1000)</f>
        <v>0</v>
      </c>
      <c r="G11" s="8">
        <f>E11-F11</f>
        <v>0</v>
      </c>
      <c r="H11" s="9">
        <f>IF(A11=0,0,B11/A11)</f>
        <v>0</v>
      </c>
    </row>
    <row r="12" spans="1:10" x14ac:dyDescent="0.25"/>
    <row r="13" spans="1:10" x14ac:dyDescent="0.25"/>
    <row r="14" spans="1:10" ht="15" customHeight="1" x14ac:dyDescent="0.25">
      <c r="A14" s="65" t="s">
        <v>47</v>
      </c>
      <c r="B14" s="65"/>
      <c r="C14" s="65"/>
      <c r="D14" s="65"/>
      <c r="E14" s="65"/>
      <c r="F14" s="65"/>
      <c r="G14" s="65"/>
      <c r="H14" s="65"/>
    </row>
    <row r="15" spans="1:10" ht="15" customHeight="1" x14ac:dyDescent="0.25">
      <c r="A15" s="4" t="s">
        <v>3</v>
      </c>
      <c r="B15" s="4" t="s">
        <v>5</v>
      </c>
      <c r="C15" s="4" t="s">
        <v>6</v>
      </c>
      <c r="D15" s="4" t="s">
        <v>48</v>
      </c>
      <c r="E15" s="4" t="s">
        <v>37</v>
      </c>
      <c r="F15" s="4" t="s">
        <v>49</v>
      </c>
      <c r="G15" s="4" t="s">
        <v>38</v>
      </c>
      <c r="H15" s="4" t="s">
        <v>49</v>
      </c>
    </row>
    <row r="16" spans="1:10" ht="15" customHeight="1" x14ac:dyDescent="0.25">
      <c r="A16" s="5" t="str">
        <f>IFERROR(INDEX(All!$A$2:$A$1000,SMALL($J$16:$J$1014,ROWS($A$16:A16))),"")</f>
        <v/>
      </c>
      <c r="B16" s="10" t="str">
        <f>IFERROR(INDEX(All!$B$2:$B$1000,SMALL($J$16:$J$1014,ROWS($A$16:A16))),"")</f>
        <v/>
      </c>
      <c r="C16" s="10" t="str">
        <f>IFERROR(INDEX(All!$C$2:$C$1000,SMALL($J$16:$J$1014,ROWS($A$16:A16))),"")</f>
        <v/>
      </c>
      <c r="D16" s="10" t="str">
        <f>IFERROR(INDEX(All!$D$2:$D$1000,SMALL($J$16:$J$1014,ROWS($A$16:A16))),"")</f>
        <v/>
      </c>
      <c r="E16" s="10" t="str">
        <f>IFERROR(IF(ISNUMBER(SMALL($J$16:$J$1014,ROWS($A$16:A16))),$B$3,""),"")</f>
        <v/>
      </c>
      <c r="F16" s="11" t="str">
        <f>IFERROR(IF(INDEX(All!$E$2:$E$1000,SMALL($J$16:$J$1014,ROWS($A$16:A16)))=$B$3,INDEX(All!$F$2:$F$1000,SMALL($J$16:$J$1014,ROWS($A$16:A16))),INDEX(All!$H$2:$H$1000,SMALL($J$16:$J$1014,ROWS($A$16:A16)))),"")</f>
        <v/>
      </c>
      <c r="G16" s="10" t="str">
        <f>IFERROR(IF(ISNUMBER(SMALL($J$16:$J$1014,ROWS($A$16:A16))),$B$4,""),"")</f>
        <v/>
      </c>
      <c r="H16" s="11" t="str">
        <f>IFERROR(IF(INDEX(All!$E$2:$E$1000,SMALL($J$16:$J$1014,ROWS($A$16:A16)))=$B$3,INDEX(All!$H$2:$H$1000,SMALL($J$16:$J$1014,ROWS($A$16:A16))),INDEX(All!$F$2:$F$1000,SMALL($J$16:$J$1014,ROWS($A$16:A16)))),"")</f>
        <v/>
      </c>
      <c r="J16" s="12" t="str">
        <f>IF(AND(OR(AND(All!E2=$B$3,All!G2=$B$4),AND(All!E2=$B$4,All!G2=$B$3)),IF($B$5="All",TRUE(),All!A2=$B$5),IF($B$6="All",TRUE(),All!B2=$B$6),IF($B$7="All",TRUE(),All!C2=$B$7)),ROW(All!E2)-1,"")</f>
        <v/>
      </c>
    </row>
    <row r="17" spans="1:10" ht="15" customHeight="1" x14ac:dyDescent="0.25">
      <c r="A17" s="10" t="str">
        <f>IFERROR(INDEX(All!$A$2:$A$1000,SMALL($J$16:$J$1014,ROWS($A$16:A17))),"")</f>
        <v/>
      </c>
      <c r="B17" s="10" t="str">
        <f>IFERROR(INDEX(All!$B$2:$B$1000,SMALL($J$16:$J$1014,ROWS($A$16:A17))),"")</f>
        <v/>
      </c>
      <c r="C17" s="10" t="str">
        <f>IFERROR(INDEX(All!$C$2:$C$1000,SMALL($J$16:$J$1014,ROWS($A$16:A17))),"")</f>
        <v/>
      </c>
      <c r="D17" s="10" t="str">
        <f>IFERROR(INDEX(All!$D$2:$D$1000,SMALL($J$16:$J$1014,ROWS($A$16:A17))),"")</f>
        <v/>
      </c>
      <c r="E17" s="10" t="str">
        <f>IFERROR(IF(ISNUMBER(SMALL($J$16:$J$1014,ROWS($A$16:A17))),$B$3,""),"")</f>
        <v/>
      </c>
      <c r="F17" s="11" t="str">
        <f>IFERROR(IF(INDEX(All!$E$2:$E$1000,SMALL($J$16:$J$1014,ROWS($A$16:A17)))=$B$3,INDEX(All!$F$2:$F$1000,SMALL($J$16:$J$1014,ROWS($A$16:A17))),INDEX(All!$H$2:$H$1000,SMALL($J$16:$J$1014,ROWS($A$16:A17)))),"")</f>
        <v/>
      </c>
      <c r="G17" s="10" t="str">
        <f>IFERROR(IF(ISNUMBER(SMALL($J$16:$J$1014,ROWS($A$16:A17))),$B$4,""),"")</f>
        <v/>
      </c>
      <c r="H17" s="11" t="str">
        <f>IFERROR(IF(INDEX(All!$E$2:$E$1000,SMALL($J$16:$J$1014,ROWS($A$16:A17)))=$B$3,INDEX(All!$H$2:$H$1000,SMALL($J$16:$J$1014,ROWS($A$16:A17))),INDEX(All!$F$2:$F$1000,SMALL($J$16:$J$1014,ROWS($A$16:A17)))),"")</f>
        <v/>
      </c>
      <c r="J17" s="12" t="str">
        <f>IF(AND(OR(AND(All!E3=$B$3,All!G3=$B$4),AND(All!E3=$B$4,All!G3=$B$3)),IF($B$5="All",TRUE(),All!A3=$B$5),IF($B$6="All",TRUE(),All!B3=$B$6),IF($B$7="All",TRUE(),All!C3=$B$7)),ROW(All!E3)-1,"")</f>
        <v/>
      </c>
    </row>
    <row r="18" spans="1:10" ht="15" customHeight="1" x14ac:dyDescent="0.25">
      <c r="A18" s="10" t="str">
        <f>IFERROR(INDEX(All!$A$2:$A$1000,SMALL($J$16:$J$1014,ROWS($A$16:A18))),"")</f>
        <v/>
      </c>
      <c r="B18" s="10" t="str">
        <f>IFERROR(INDEX(All!$B$2:$B$1000,SMALL($J$16:$J$1014,ROWS($A$16:A18))),"")</f>
        <v/>
      </c>
      <c r="C18" s="10" t="str">
        <f>IFERROR(INDEX(All!$C$2:$C$1000,SMALL($J$16:$J$1014,ROWS($A$16:A18))),"")</f>
        <v/>
      </c>
      <c r="D18" s="10" t="str">
        <f>IFERROR(INDEX(All!$D$2:$D$1000,SMALL($J$16:$J$1014,ROWS($A$16:A18))),"")</f>
        <v/>
      </c>
      <c r="E18" s="10" t="str">
        <f>IFERROR(IF(ISNUMBER(SMALL($J$16:$J$1014,ROWS($A$16:A18))),$B$3,""),"")</f>
        <v/>
      </c>
      <c r="F18" s="11" t="str">
        <f>IFERROR(IF(INDEX(All!$E$2:$E$1000,SMALL($J$16:$J$1014,ROWS($A$16:A18)))=$B$3,INDEX(All!$F$2:$F$1000,SMALL($J$16:$J$1014,ROWS($A$16:A18))),INDEX(All!$H$2:$H$1000,SMALL($J$16:$J$1014,ROWS($A$16:A18)))),"")</f>
        <v/>
      </c>
      <c r="G18" s="10" t="str">
        <f>IFERROR(IF(ISNUMBER(SMALL($J$16:$J$1014,ROWS($A$16:A18))),$B$4,""),"")</f>
        <v/>
      </c>
      <c r="H18" s="11" t="str">
        <f>IFERROR(IF(INDEX(All!$E$2:$E$1000,SMALL($J$16:$J$1014,ROWS($A$16:A18)))=$B$3,INDEX(All!$H$2:$H$1000,SMALL($J$16:$J$1014,ROWS($A$16:A18))),INDEX(All!$F$2:$F$1000,SMALL($J$16:$J$1014,ROWS($A$16:A18)))),"")</f>
        <v/>
      </c>
      <c r="J18" s="12" t="str">
        <f>IF(AND(OR(AND(All!E4=$B$3,All!G4=$B$4),AND(All!E4=$B$4,All!G4=$B$3)),IF($B$5="All",TRUE(),All!A4=$B$5),IF($B$6="All",TRUE(),All!B4=$B$6),IF($B$7="All",TRUE(),All!C4=$B$7)),ROW(All!E4)-1,"")</f>
        <v/>
      </c>
    </row>
    <row r="19" spans="1:10" ht="15" customHeight="1" x14ac:dyDescent="0.25">
      <c r="A19" s="10" t="str">
        <f>IFERROR(INDEX(All!$A$2:$A$1000,SMALL($J$16:$J$1014,ROWS($A$16:A19))),"")</f>
        <v/>
      </c>
      <c r="B19" s="10" t="str">
        <f>IFERROR(INDEX(All!$B$2:$B$1000,SMALL($J$16:$J$1014,ROWS($A$16:A19))),"")</f>
        <v/>
      </c>
      <c r="C19" s="10" t="str">
        <f>IFERROR(INDEX(All!$C$2:$C$1000,SMALL($J$16:$J$1014,ROWS($A$16:A19))),"")</f>
        <v/>
      </c>
      <c r="D19" s="10" t="str">
        <f>IFERROR(INDEX(All!$D$2:$D$1000,SMALL($J$16:$J$1014,ROWS($A$16:A19))),"")</f>
        <v/>
      </c>
      <c r="E19" s="10" t="str">
        <f>IFERROR(IF(ISNUMBER(SMALL($J$16:$J$1014,ROWS($A$16:A19))),$B$3,""),"")</f>
        <v/>
      </c>
      <c r="F19" s="11" t="str">
        <f>IFERROR(IF(INDEX(All!$E$2:$E$1000,SMALL($J$16:$J$1014,ROWS($A$16:A19)))=$B$3,INDEX(All!$F$2:$F$1000,SMALL($J$16:$J$1014,ROWS($A$16:A19))),INDEX(All!$H$2:$H$1000,SMALL($J$16:$J$1014,ROWS($A$16:A19)))),"")</f>
        <v/>
      </c>
      <c r="G19" s="10" t="str">
        <f>IFERROR(IF(ISNUMBER(SMALL($J$16:$J$1014,ROWS($A$16:A19))),$B$4,""),"")</f>
        <v/>
      </c>
      <c r="H19" s="11" t="str">
        <f>IFERROR(IF(INDEX(All!$E$2:$E$1000,SMALL($J$16:$J$1014,ROWS($A$16:A19)))=$B$3,INDEX(All!$H$2:$H$1000,SMALL($J$16:$J$1014,ROWS($A$16:A19))),INDEX(All!$F$2:$F$1000,SMALL($J$16:$J$1014,ROWS($A$16:A19)))),"")</f>
        <v/>
      </c>
      <c r="J19" s="12" t="str">
        <f>IF(AND(OR(AND(All!E5=$B$3,All!G5=$B$4),AND(All!E5=$B$4,All!G5=$B$3)),IF($B$5="All",TRUE(),All!A5=$B$5),IF($B$6="All",TRUE(),All!B5=$B$6),IF($B$7="All",TRUE(),All!C5=$B$7)),ROW(All!E5)-1,"")</f>
        <v/>
      </c>
    </row>
    <row r="20" spans="1:10" ht="15" customHeight="1" x14ac:dyDescent="0.25">
      <c r="A20" s="10" t="str">
        <f>IFERROR(INDEX(All!$A$2:$A$1000,SMALL($J$16:$J$1014,ROWS($A$16:A20))),"")</f>
        <v/>
      </c>
      <c r="B20" s="10" t="str">
        <f>IFERROR(INDEX(All!$B$2:$B$1000,SMALL($J$16:$J$1014,ROWS($A$16:A20))),"")</f>
        <v/>
      </c>
      <c r="C20" s="10" t="str">
        <f>IFERROR(INDEX(All!$C$2:$C$1000,SMALL($J$16:$J$1014,ROWS($A$16:A20))),"")</f>
        <v/>
      </c>
      <c r="D20" s="10" t="str">
        <f>IFERROR(INDEX(All!$D$2:$D$1000,SMALL($J$16:$J$1014,ROWS($A$16:A20))),"")</f>
        <v/>
      </c>
      <c r="E20" s="10" t="str">
        <f>IFERROR(IF(ISNUMBER(SMALL($J$16:$J$1014,ROWS($A$16:A20))),$B$3,""),"")</f>
        <v/>
      </c>
      <c r="F20" s="11" t="str">
        <f>IFERROR(IF(INDEX(All!$E$2:$E$1000,SMALL($J$16:$J$1014,ROWS($A$16:A20)))=$B$3,INDEX(All!$F$2:$F$1000,SMALL($J$16:$J$1014,ROWS($A$16:A20))),INDEX(All!$H$2:$H$1000,SMALL($J$16:$J$1014,ROWS($A$16:A20)))),"")</f>
        <v/>
      </c>
      <c r="G20" s="10" t="str">
        <f>IFERROR(IF(ISNUMBER(SMALL($J$16:$J$1014,ROWS($A$16:A20))),$B$4,""),"")</f>
        <v/>
      </c>
      <c r="H20" s="11" t="str">
        <f>IFERROR(IF(INDEX(All!$E$2:$E$1000,SMALL($J$16:$J$1014,ROWS($A$16:A20)))=$B$3,INDEX(All!$H$2:$H$1000,SMALL($J$16:$J$1014,ROWS($A$16:A20))),INDEX(All!$F$2:$F$1000,SMALL($J$16:$J$1014,ROWS($A$16:A20)))),"")</f>
        <v/>
      </c>
      <c r="J20" s="12" t="str">
        <f>IF(AND(OR(AND(All!E6=$B$3,All!G6=$B$4),AND(All!E6=$B$4,All!G6=$B$3)),IF($B$5="All",TRUE(),All!A6=$B$5),IF($B$6="All",TRUE(),All!B6=$B$6),IF($B$7="All",TRUE(),All!C6=$B$7)),ROW(All!E6)-1,"")</f>
        <v/>
      </c>
    </row>
    <row r="21" spans="1:10" ht="15" customHeight="1" x14ac:dyDescent="0.25">
      <c r="A21" s="10" t="str">
        <f>IFERROR(INDEX(All!$A$2:$A$1000,SMALL($J$16:$J$1014,ROWS($A$16:A21))),"")</f>
        <v/>
      </c>
      <c r="B21" s="10" t="str">
        <f>IFERROR(INDEX(All!$B$2:$B$1000,SMALL($J$16:$J$1014,ROWS($A$16:A21))),"")</f>
        <v/>
      </c>
      <c r="C21" s="10" t="str">
        <f>IFERROR(INDEX(All!$C$2:$C$1000,SMALL($J$16:$J$1014,ROWS($A$16:A21))),"")</f>
        <v/>
      </c>
      <c r="D21" s="10" t="str">
        <f>IFERROR(INDEX(All!$D$2:$D$1000,SMALL($J$16:$J$1014,ROWS($A$16:A21))),"")</f>
        <v/>
      </c>
      <c r="E21" s="10" t="str">
        <f>IFERROR(IF(ISNUMBER(SMALL($J$16:$J$1014,ROWS($A$16:A21))),$B$3,""),"")</f>
        <v/>
      </c>
      <c r="F21" s="11" t="str">
        <f>IFERROR(IF(INDEX(All!$E$2:$E$1000,SMALL($J$16:$J$1014,ROWS($A$16:A21)))=$B$3,INDEX(All!$F$2:$F$1000,SMALL($J$16:$J$1014,ROWS($A$16:A21))),INDEX(All!$H$2:$H$1000,SMALL($J$16:$J$1014,ROWS($A$16:A21)))),"")</f>
        <v/>
      </c>
      <c r="G21" s="10" t="str">
        <f>IFERROR(IF(ISNUMBER(SMALL($J$16:$J$1014,ROWS($A$16:A21))),$B$4,""),"")</f>
        <v/>
      </c>
      <c r="H21" s="11" t="str">
        <f>IFERROR(IF(INDEX(All!$E$2:$E$1000,SMALL($J$16:$J$1014,ROWS($A$16:A21)))=$B$3,INDEX(All!$H$2:$H$1000,SMALL($J$16:$J$1014,ROWS($A$16:A21))),INDEX(All!$F$2:$F$1000,SMALL($J$16:$J$1014,ROWS($A$16:A21)))),"")</f>
        <v/>
      </c>
      <c r="J21" s="12" t="str">
        <f>IF(AND(OR(AND(All!E7=$B$3,All!G7=$B$4),AND(All!E7=$B$4,All!G7=$B$3)),IF($B$5="All",TRUE(),All!A7=$B$5),IF($B$6="All",TRUE(),All!B7=$B$6),IF($B$7="All",TRUE(),All!C7=$B$7)),ROW(All!E7)-1,"")</f>
        <v/>
      </c>
    </row>
    <row r="22" spans="1:10" ht="15" customHeight="1" x14ac:dyDescent="0.25">
      <c r="A22" s="10" t="str">
        <f>IFERROR(INDEX(All!$A$2:$A$1000,SMALL($J$16:$J$1014,ROWS($A$16:A22))),"")</f>
        <v/>
      </c>
      <c r="B22" s="10" t="str">
        <f>IFERROR(INDEX(All!$B$2:$B$1000,SMALL($J$16:$J$1014,ROWS($A$16:A22))),"")</f>
        <v/>
      </c>
      <c r="C22" s="10" t="str">
        <f>IFERROR(INDEX(All!$C$2:$C$1000,SMALL($J$16:$J$1014,ROWS($A$16:A22))),"")</f>
        <v/>
      </c>
      <c r="D22" s="10" t="str">
        <f>IFERROR(INDEX(All!$D$2:$D$1000,SMALL($J$16:$J$1014,ROWS($A$16:A22))),"")</f>
        <v/>
      </c>
      <c r="E22" s="10" t="str">
        <f>IFERROR(IF(ISNUMBER(SMALL($J$16:$J$1014,ROWS($A$16:A22))),$B$3,""),"")</f>
        <v/>
      </c>
      <c r="F22" s="11" t="str">
        <f>IFERROR(IF(INDEX(All!$E$2:$E$1000,SMALL($J$16:$J$1014,ROWS($A$16:A22)))=$B$3,INDEX(All!$F$2:$F$1000,SMALL($J$16:$J$1014,ROWS($A$16:A22))),INDEX(All!$H$2:$H$1000,SMALL($J$16:$J$1014,ROWS($A$16:A22)))),"")</f>
        <v/>
      </c>
      <c r="G22" s="10" t="str">
        <f>IFERROR(IF(ISNUMBER(SMALL($J$16:$J$1014,ROWS($A$16:A22))),$B$4,""),"")</f>
        <v/>
      </c>
      <c r="H22" s="11" t="str">
        <f>IFERROR(IF(INDEX(All!$E$2:$E$1000,SMALL($J$16:$J$1014,ROWS($A$16:A22)))=$B$3,INDEX(All!$H$2:$H$1000,SMALL($J$16:$J$1014,ROWS($A$16:A22))),INDEX(All!$F$2:$F$1000,SMALL($J$16:$J$1014,ROWS($A$16:A22)))),"")</f>
        <v/>
      </c>
      <c r="J22" s="12" t="str">
        <f>IF(AND(OR(AND(All!E8=$B$3,All!G8=$B$4),AND(All!E8=$B$4,All!G8=$B$3)),IF($B$5="All",TRUE(),All!A8=$B$5),IF($B$6="All",TRUE(),All!B8=$B$6),IF($B$7="All",TRUE(),All!C8=$B$7)),ROW(All!E8)-1,"")</f>
        <v/>
      </c>
    </row>
    <row r="23" spans="1:10" ht="15" customHeight="1" x14ac:dyDescent="0.25">
      <c r="A23" s="10" t="str">
        <f>IFERROR(INDEX(All!$A$2:$A$1000,SMALL($J$16:$J$1014,ROWS($A$16:A23))),"")</f>
        <v/>
      </c>
      <c r="B23" s="10" t="str">
        <f>IFERROR(INDEX(All!$B$2:$B$1000,SMALL($J$16:$J$1014,ROWS($A$16:A23))),"")</f>
        <v/>
      </c>
      <c r="C23" s="10" t="str">
        <f>IFERROR(INDEX(All!$C$2:$C$1000,SMALL($J$16:$J$1014,ROWS($A$16:A23))),"")</f>
        <v/>
      </c>
      <c r="D23" s="10" t="str">
        <f>IFERROR(INDEX(All!$D$2:$D$1000,SMALL($J$16:$J$1014,ROWS($A$16:A23))),"")</f>
        <v/>
      </c>
      <c r="E23" s="10" t="str">
        <f>IFERROR(IF(ISNUMBER(SMALL($J$16:$J$1014,ROWS($A$16:A23))),$B$3,""),"")</f>
        <v/>
      </c>
      <c r="F23" s="11" t="str">
        <f>IFERROR(IF(INDEX(All!$E$2:$E$1000,SMALL($J$16:$J$1014,ROWS($A$16:A23)))=$B$3,INDEX(All!$F$2:$F$1000,SMALL($J$16:$J$1014,ROWS($A$16:A23))),INDEX(All!$H$2:$H$1000,SMALL($J$16:$J$1014,ROWS($A$16:A23)))),"")</f>
        <v/>
      </c>
      <c r="G23" s="10" t="str">
        <f>IFERROR(IF(ISNUMBER(SMALL($J$16:$J$1014,ROWS($A$16:A23))),$B$4,""),"")</f>
        <v/>
      </c>
      <c r="H23" s="11" t="str">
        <f>IFERROR(IF(INDEX(All!$E$2:$E$1000,SMALL($J$16:$J$1014,ROWS($A$16:A23)))=$B$3,INDEX(All!$H$2:$H$1000,SMALL($J$16:$J$1014,ROWS($A$16:A23))),INDEX(All!$F$2:$F$1000,SMALL($J$16:$J$1014,ROWS($A$16:A23)))),"")</f>
        <v/>
      </c>
      <c r="J23" s="12" t="str">
        <f>IF(AND(OR(AND(All!E9=$B$3,All!G9=$B$4),AND(All!E9=$B$4,All!G9=$B$3)),IF($B$5="All",TRUE(),All!A9=$B$5),IF($B$6="All",TRUE(),All!B9=$B$6),IF($B$7="All",TRUE(),All!C9=$B$7)),ROW(All!E9)-1,"")</f>
        <v/>
      </c>
    </row>
    <row r="24" spans="1:10" ht="15" customHeight="1" x14ac:dyDescent="0.25">
      <c r="A24" s="10" t="str">
        <f>IFERROR(INDEX(All!$A$2:$A$1000,SMALL($J$16:$J$1014,ROWS($A$16:A24))),"")</f>
        <v/>
      </c>
      <c r="B24" s="10" t="str">
        <f>IFERROR(INDEX(All!$B$2:$B$1000,SMALL($J$16:$J$1014,ROWS($A$16:A24))),"")</f>
        <v/>
      </c>
      <c r="C24" s="10" t="str">
        <f>IFERROR(INDEX(All!$C$2:$C$1000,SMALL($J$16:$J$1014,ROWS($A$16:A24))),"")</f>
        <v/>
      </c>
      <c r="D24" s="10" t="str">
        <f>IFERROR(INDEX(All!$D$2:$D$1000,SMALL($J$16:$J$1014,ROWS($A$16:A24))),"")</f>
        <v/>
      </c>
      <c r="E24" s="10" t="str">
        <f>IFERROR(IF(ISNUMBER(SMALL($J$16:$J$1014,ROWS($A$16:A24))),$B$3,""),"")</f>
        <v/>
      </c>
      <c r="F24" s="11" t="str">
        <f>IFERROR(IF(INDEX(All!$E$2:$E$1000,SMALL($J$16:$J$1014,ROWS($A$16:A24)))=$B$3,INDEX(All!$F$2:$F$1000,SMALL($J$16:$J$1014,ROWS($A$16:A24))),INDEX(All!$H$2:$H$1000,SMALL($J$16:$J$1014,ROWS($A$16:A24)))),"")</f>
        <v/>
      </c>
      <c r="G24" s="10" t="str">
        <f>IFERROR(IF(ISNUMBER(SMALL($J$16:$J$1014,ROWS($A$16:A24))),$B$4,""),"")</f>
        <v/>
      </c>
      <c r="H24" s="11" t="str">
        <f>IFERROR(IF(INDEX(All!$E$2:$E$1000,SMALL($J$16:$J$1014,ROWS($A$16:A24)))=$B$3,INDEX(All!$H$2:$H$1000,SMALL($J$16:$J$1014,ROWS($A$16:A24))),INDEX(All!$F$2:$F$1000,SMALL($J$16:$J$1014,ROWS($A$16:A24)))),"")</f>
        <v/>
      </c>
      <c r="J24" s="12" t="str">
        <f>IF(AND(OR(AND(All!E10=$B$3,All!G10=$B$4),AND(All!E10=$B$4,All!G10=$B$3)),IF($B$5="All",TRUE(),All!A10=$B$5),IF($B$6="All",TRUE(),All!B10=$B$6),IF($B$7="All",TRUE(),All!C10=$B$7)),ROW(All!E10)-1,"")</f>
        <v/>
      </c>
    </row>
    <row r="25" spans="1:10" ht="15" customHeight="1" x14ac:dyDescent="0.25">
      <c r="A25" s="10" t="str">
        <f>IFERROR(INDEX(All!$A$2:$A$1000,SMALL($J$16:$J$1014,ROWS($A$16:A25))),"")</f>
        <v/>
      </c>
      <c r="B25" s="10" t="str">
        <f>IFERROR(INDEX(All!$B$2:$B$1000,SMALL($J$16:$J$1014,ROWS($A$16:A25))),"")</f>
        <v/>
      </c>
      <c r="C25" s="10" t="str">
        <f>IFERROR(INDEX(All!$C$2:$C$1000,SMALL($J$16:$J$1014,ROWS($A$16:A25))),"")</f>
        <v/>
      </c>
      <c r="D25" s="10" t="str">
        <f>IFERROR(INDEX(All!$D$2:$D$1000,SMALL($J$16:$J$1014,ROWS($A$16:A25))),"")</f>
        <v/>
      </c>
      <c r="E25" s="10" t="str">
        <f>IFERROR(IF(ISNUMBER(SMALL($J$16:$J$1014,ROWS($A$16:A25))),$B$3,""),"")</f>
        <v/>
      </c>
      <c r="F25" s="11" t="str">
        <f>IFERROR(IF(INDEX(All!$E$2:$E$1000,SMALL($J$16:$J$1014,ROWS($A$16:A25)))=$B$3,INDEX(All!$F$2:$F$1000,SMALL($J$16:$J$1014,ROWS($A$16:A25))),INDEX(All!$H$2:$H$1000,SMALL($J$16:$J$1014,ROWS($A$16:A25)))),"")</f>
        <v/>
      </c>
      <c r="G25" s="10" t="str">
        <f>IFERROR(IF(ISNUMBER(SMALL($J$16:$J$1014,ROWS($A$16:A25))),$B$4,""),"")</f>
        <v/>
      </c>
      <c r="H25" s="11" t="str">
        <f>IFERROR(IF(INDEX(All!$E$2:$E$1000,SMALL($J$16:$J$1014,ROWS($A$16:A25)))=$B$3,INDEX(All!$H$2:$H$1000,SMALL($J$16:$J$1014,ROWS($A$16:A25))),INDEX(All!$F$2:$F$1000,SMALL($J$16:$J$1014,ROWS($A$16:A25)))),"")</f>
        <v/>
      </c>
      <c r="J25" s="12" t="str">
        <f>IF(AND(OR(AND(All!E11=$B$3,All!G11=$B$4),AND(All!E11=$B$4,All!G11=$B$3)),IF($B$5="All",TRUE(),All!A11=$B$5),IF($B$6="All",TRUE(),All!B11=$B$6),IF($B$7="All",TRUE(),All!C11=$B$7)),ROW(All!E11)-1,"")</f>
        <v/>
      </c>
    </row>
    <row r="26" spans="1:10" ht="15" customHeight="1" x14ac:dyDescent="0.25">
      <c r="A26" s="10" t="str">
        <f>IFERROR(INDEX(All!$A$2:$A$1000,SMALL($J$16:$J$1014,ROWS($A$16:A26))),"")</f>
        <v/>
      </c>
      <c r="B26" s="10" t="str">
        <f>IFERROR(INDEX(All!$B$2:$B$1000,SMALL($J$16:$J$1014,ROWS($A$16:A26))),"")</f>
        <v/>
      </c>
      <c r="C26" s="10" t="str">
        <f>IFERROR(INDEX(All!$C$2:$C$1000,SMALL($J$16:$J$1014,ROWS($A$16:A26))),"")</f>
        <v/>
      </c>
      <c r="D26" s="10" t="str">
        <f>IFERROR(INDEX(All!$D$2:$D$1000,SMALL($J$16:$J$1014,ROWS($A$16:A26))),"")</f>
        <v/>
      </c>
      <c r="E26" s="10" t="str">
        <f>IFERROR(IF(ISNUMBER(SMALL($J$16:$J$1014,ROWS($A$16:A26))),$B$3,""),"")</f>
        <v/>
      </c>
      <c r="F26" s="11" t="str">
        <f>IFERROR(IF(INDEX(All!$E$2:$E$1000,SMALL($J$16:$J$1014,ROWS($A$16:A26)))=$B$3,INDEX(All!$F$2:$F$1000,SMALL($J$16:$J$1014,ROWS($A$16:A26))),INDEX(All!$H$2:$H$1000,SMALL($J$16:$J$1014,ROWS($A$16:A26)))),"")</f>
        <v/>
      </c>
      <c r="G26" s="10" t="str">
        <f>IFERROR(IF(ISNUMBER(SMALL($J$16:$J$1014,ROWS($A$16:A26))),$B$4,""),"")</f>
        <v/>
      </c>
      <c r="H26" s="11" t="str">
        <f>IFERROR(IF(INDEX(All!$E$2:$E$1000,SMALL($J$16:$J$1014,ROWS($A$16:A26)))=$B$3,INDEX(All!$H$2:$H$1000,SMALL($J$16:$J$1014,ROWS($A$16:A26))),INDEX(All!$F$2:$F$1000,SMALL($J$16:$J$1014,ROWS($A$16:A26)))),"")</f>
        <v/>
      </c>
      <c r="J26" s="12" t="str">
        <f>IF(AND(OR(AND(All!E12=$B$3,All!G12=$B$4),AND(All!E12=$B$4,All!G12=$B$3)),IF($B$5="All",TRUE(),All!A12=$B$5),IF($B$6="All",TRUE(),All!B12=$B$6),IF($B$7="All",TRUE(),All!C12=$B$7)),ROW(All!E12)-1,"")</f>
        <v/>
      </c>
    </row>
    <row r="27" spans="1:10" ht="15" customHeight="1" x14ac:dyDescent="0.25">
      <c r="A27" s="10" t="str">
        <f>IFERROR(INDEX(All!$A$2:$A$1000,SMALL($J$16:$J$1014,ROWS($A$16:A27))),"")</f>
        <v/>
      </c>
      <c r="B27" s="10" t="str">
        <f>IFERROR(INDEX(All!$B$2:$B$1000,SMALL($J$16:$J$1014,ROWS($A$16:A27))),"")</f>
        <v/>
      </c>
      <c r="C27" s="10" t="str">
        <f>IFERROR(INDEX(All!$C$2:$C$1000,SMALL($J$16:$J$1014,ROWS($A$16:A27))),"")</f>
        <v/>
      </c>
      <c r="D27" s="10" t="str">
        <f>IFERROR(INDEX(All!$D$2:$D$1000,SMALL($J$16:$J$1014,ROWS($A$16:A27))),"")</f>
        <v/>
      </c>
      <c r="E27" s="10" t="str">
        <f>IFERROR(IF(ISNUMBER(SMALL($J$16:$J$1014,ROWS($A$16:A27))),$B$3,""),"")</f>
        <v/>
      </c>
      <c r="F27" s="11" t="str">
        <f>IFERROR(IF(INDEX(All!$E$2:$E$1000,SMALL($J$16:$J$1014,ROWS($A$16:A27)))=$B$3,INDEX(All!$F$2:$F$1000,SMALL($J$16:$J$1014,ROWS($A$16:A27))),INDEX(All!$H$2:$H$1000,SMALL($J$16:$J$1014,ROWS($A$16:A27)))),"")</f>
        <v/>
      </c>
      <c r="G27" s="10" t="str">
        <f>IFERROR(IF(ISNUMBER(SMALL($J$16:$J$1014,ROWS($A$16:A27))),$B$4,""),"")</f>
        <v/>
      </c>
      <c r="H27" s="11" t="str">
        <f>IFERROR(IF(INDEX(All!$E$2:$E$1000,SMALL($J$16:$J$1014,ROWS($A$16:A27)))=$B$3,INDEX(All!$H$2:$H$1000,SMALL($J$16:$J$1014,ROWS($A$16:A27))),INDEX(All!$F$2:$F$1000,SMALL($J$16:$J$1014,ROWS($A$16:A27)))),"")</f>
        <v/>
      </c>
      <c r="J27" s="12" t="str">
        <f>IF(AND(OR(AND(All!E13=$B$3,All!G13=$B$4),AND(All!E13=$B$4,All!G13=$B$3)),IF($B$5="All",TRUE(),All!A13=$B$5),IF($B$6="All",TRUE(),All!B13=$B$6),IF($B$7="All",TRUE(),All!C13=$B$7)),ROW(All!E13)-1,"")</f>
        <v/>
      </c>
    </row>
    <row r="28" spans="1:10" ht="15" customHeight="1" x14ac:dyDescent="0.25">
      <c r="A28" s="10" t="str">
        <f>IFERROR(INDEX(All!$A$2:$A$1000,SMALL($J$16:$J$1014,ROWS($A$16:A28))),"")</f>
        <v/>
      </c>
      <c r="B28" s="10" t="str">
        <f>IFERROR(INDEX(All!$B$2:$B$1000,SMALL($J$16:$J$1014,ROWS($A$16:A28))),"")</f>
        <v/>
      </c>
      <c r="C28" s="10" t="str">
        <f>IFERROR(INDEX(All!$C$2:$C$1000,SMALL($J$16:$J$1014,ROWS($A$16:A28))),"")</f>
        <v/>
      </c>
      <c r="D28" s="10" t="str">
        <f>IFERROR(INDEX(All!$D$2:$D$1000,SMALL($J$16:$J$1014,ROWS($A$16:A28))),"")</f>
        <v/>
      </c>
      <c r="E28" s="10" t="str">
        <f>IFERROR(IF(ISNUMBER(SMALL($J$16:$J$1014,ROWS($A$16:A28))),$B$3,""),"")</f>
        <v/>
      </c>
      <c r="F28" s="11" t="str">
        <f>IFERROR(IF(INDEX(All!$E$2:$E$1000,SMALL($J$16:$J$1014,ROWS($A$16:A28)))=$B$3,INDEX(All!$F$2:$F$1000,SMALL($J$16:$J$1014,ROWS($A$16:A28))),INDEX(All!$H$2:$H$1000,SMALL($J$16:$J$1014,ROWS($A$16:A28)))),"")</f>
        <v/>
      </c>
      <c r="G28" s="10" t="str">
        <f>IFERROR(IF(ISNUMBER(SMALL($J$16:$J$1014,ROWS($A$16:A28))),$B$4,""),"")</f>
        <v/>
      </c>
      <c r="H28" s="11" t="str">
        <f>IFERROR(IF(INDEX(All!$E$2:$E$1000,SMALL($J$16:$J$1014,ROWS($A$16:A28)))=$B$3,INDEX(All!$H$2:$H$1000,SMALL($J$16:$J$1014,ROWS($A$16:A28))),INDEX(All!$F$2:$F$1000,SMALL($J$16:$J$1014,ROWS($A$16:A28)))),"")</f>
        <v/>
      </c>
      <c r="J28" s="12" t="str">
        <f>IF(AND(OR(AND(All!E14=$B$3,All!G14=$B$4),AND(All!E14=$B$4,All!G14=$B$3)),IF($B$5="All",TRUE(),All!A14=$B$5),IF($B$6="All",TRUE(),All!B14=$B$6),IF($B$7="All",TRUE(),All!C14=$B$7)),ROW(All!E14)-1,"")</f>
        <v/>
      </c>
    </row>
    <row r="29" spans="1:10" ht="15" customHeight="1" x14ac:dyDescent="0.25">
      <c r="A29" s="10" t="str">
        <f>IFERROR(INDEX(All!$A$2:$A$1000,SMALL($J$16:$J$1014,ROWS($A$16:A29))),"")</f>
        <v/>
      </c>
      <c r="B29" s="10" t="str">
        <f>IFERROR(INDEX(All!$B$2:$B$1000,SMALL($J$16:$J$1014,ROWS($A$16:A29))),"")</f>
        <v/>
      </c>
      <c r="C29" s="10" t="str">
        <f>IFERROR(INDEX(All!$C$2:$C$1000,SMALL($J$16:$J$1014,ROWS($A$16:A29))),"")</f>
        <v/>
      </c>
      <c r="D29" s="10" t="str">
        <f>IFERROR(INDEX(All!$D$2:$D$1000,SMALL($J$16:$J$1014,ROWS($A$16:A29))),"")</f>
        <v/>
      </c>
      <c r="E29" s="10" t="str">
        <f>IFERROR(IF(ISNUMBER(SMALL($J$16:$J$1014,ROWS($A$16:A29))),$B$3,""),"")</f>
        <v/>
      </c>
      <c r="F29" s="11" t="str">
        <f>IFERROR(IF(INDEX(All!$E$2:$E$1000,SMALL($J$16:$J$1014,ROWS($A$16:A29)))=$B$3,INDEX(All!$F$2:$F$1000,SMALL($J$16:$J$1014,ROWS($A$16:A29))),INDEX(All!$H$2:$H$1000,SMALL($J$16:$J$1014,ROWS($A$16:A29)))),"")</f>
        <v/>
      </c>
      <c r="G29" s="10" t="str">
        <f>IFERROR(IF(ISNUMBER(SMALL($J$16:$J$1014,ROWS($A$16:A29))),$B$4,""),"")</f>
        <v/>
      </c>
      <c r="H29" s="11" t="str">
        <f>IFERROR(IF(INDEX(All!$E$2:$E$1000,SMALL($J$16:$J$1014,ROWS($A$16:A29)))=$B$3,INDEX(All!$H$2:$H$1000,SMALL($J$16:$J$1014,ROWS($A$16:A29))),INDEX(All!$F$2:$F$1000,SMALL($J$16:$J$1014,ROWS($A$16:A29)))),"")</f>
        <v/>
      </c>
      <c r="J29" s="12" t="str">
        <f>IF(AND(OR(AND(All!E15=$B$3,All!G15=$B$4),AND(All!E15=$B$4,All!G15=$B$3)),IF($B$5="All",TRUE(),All!A15=$B$5),IF($B$6="All",TRUE(),All!B15=$B$6),IF($B$7="All",TRUE(),All!C15=$B$7)),ROW(All!E15)-1,"")</f>
        <v/>
      </c>
    </row>
    <row r="30" spans="1:10" ht="15" customHeight="1" x14ac:dyDescent="0.25">
      <c r="A30" s="10" t="str">
        <f>IFERROR(INDEX(All!$A$2:$A$1000,SMALL($J$16:$J$1014,ROWS($A$16:A30))),"")</f>
        <v/>
      </c>
      <c r="B30" s="10" t="str">
        <f>IFERROR(INDEX(All!$B$2:$B$1000,SMALL($J$16:$J$1014,ROWS($A$16:A30))),"")</f>
        <v/>
      </c>
      <c r="C30" s="10" t="str">
        <f>IFERROR(INDEX(All!$C$2:$C$1000,SMALL($J$16:$J$1014,ROWS($A$16:A30))),"")</f>
        <v/>
      </c>
      <c r="D30" s="10" t="str">
        <f>IFERROR(INDEX(All!$D$2:$D$1000,SMALL($J$16:$J$1014,ROWS($A$16:A30))),"")</f>
        <v/>
      </c>
      <c r="E30" s="10" t="str">
        <f>IFERROR(IF(ISNUMBER(SMALL($J$16:$J$1014,ROWS($A$16:A30))),$B$3,""),"")</f>
        <v/>
      </c>
      <c r="F30" s="11" t="str">
        <f>IFERROR(IF(INDEX(All!$E$2:$E$1000,SMALL($J$16:$J$1014,ROWS($A$16:A30)))=$B$3,INDEX(All!$F$2:$F$1000,SMALL($J$16:$J$1014,ROWS($A$16:A30))),INDEX(All!$H$2:$H$1000,SMALL($J$16:$J$1014,ROWS($A$16:A30)))),"")</f>
        <v/>
      </c>
      <c r="G30" s="10" t="str">
        <f>IFERROR(IF(ISNUMBER(SMALL($J$16:$J$1014,ROWS($A$16:A30))),$B$4,""),"")</f>
        <v/>
      </c>
      <c r="H30" s="11" t="str">
        <f>IFERROR(IF(INDEX(All!$E$2:$E$1000,SMALL($J$16:$J$1014,ROWS($A$16:A30)))=$B$3,INDEX(All!$H$2:$H$1000,SMALL($J$16:$J$1014,ROWS($A$16:A30))),INDEX(All!$F$2:$F$1000,SMALL($J$16:$J$1014,ROWS($A$16:A30)))),"")</f>
        <v/>
      </c>
      <c r="J30" s="12" t="str">
        <f>IF(AND(OR(AND(All!E16=$B$3,All!G16=$B$4),AND(All!E16=$B$4,All!G16=$B$3)),IF($B$5="All",TRUE(),All!A16=$B$5),IF($B$6="All",TRUE(),All!B16=$B$6),IF($B$7="All",TRUE(),All!C16=$B$7)),ROW(All!E16)-1,"")</f>
        <v/>
      </c>
    </row>
    <row r="31" spans="1:10" ht="15" customHeight="1" x14ac:dyDescent="0.25">
      <c r="A31" s="10" t="str">
        <f>IFERROR(INDEX(All!$A$2:$A$1000,SMALL($J$16:$J$1014,ROWS($A$16:A31))),"")</f>
        <v/>
      </c>
      <c r="B31" s="10" t="str">
        <f>IFERROR(INDEX(All!$B$2:$B$1000,SMALL($J$16:$J$1014,ROWS($A$16:A31))),"")</f>
        <v/>
      </c>
      <c r="C31" s="10" t="str">
        <f>IFERROR(INDEX(All!$C$2:$C$1000,SMALL($J$16:$J$1014,ROWS($A$16:A31))),"")</f>
        <v/>
      </c>
      <c r="D31" s="10" t="str">
        <f>IFERROR(INDEX(All!$D$2:$D$1000,SMALL($J$16:$J$1014,ROWS($A$16:A31))),"")</f>
        <v/>
      </c>
      <c r="E31" s="10" t="str">
        <f>IFERROR(IF(ISNUMBER(SMALL($J$16:$J$1014,ROWS($A$16:A31))),$B$3,""),"")</f>
        <v/>
      </c>
      <c r="F31" s="11" t="str">
        <f>IFERROR(IF(INDEX(All!$E$2:$E$1000,SMALL($J$16:$J$1014,ROWS($A$16:A31)))=$B$3,INDEX(All!$F$2:$F$1000,SMALL($J$16:$J$1014,ROWS($A$16:A31))),INDEX(All!$H$2:$H$1000,SMALL($J$16:$J$1014,ROWS($A$16:A31)))),"")</f>
        <v/>
      </c>
      <c r="G31" s="10" t="str">
        <f>IFERROR(IF(ISNUMBER(SMALL($J$16:$J$1014,ROWS($A$16:A31))),$B$4,""),"")</f>
        <v/>
      </c>
      <c r="H31" s="11" t="str">
        <f>IFERROR(IF(INDEX(All!$E$2:$E$1000,SMALL($J$16:$J$1014,ROWS($A$16:A31)))=$B$3,INDEX(All!$H$2:$H$1000,SMALL($J$16:$J$1014,ROWS($A$16:A31))),INDEX(All!$F$2:$F$1000,SMALL($J$16:$J$1014,ROWS($A$16:A31)))),"")</f>
        <v/>
      </c>
      <c r="J31" s="12" t="str">
        <f>IF(AND(OR(AND(All!E17=$B$3,All!G17=$B$4),AND(All!E17=$B$4,All!G17=$B$3)),IF($B$5="All",TRUE(),All!A17=$B$5),IF($B$6="All",TRUE(),All!B17=$B$6),IF($B$7="All",TRUE(),All!C17=$B$7)),ROW(All!E17)-1,"")</f>
        <v/>
      </c>
    </row>
    <row r="32" spans="1:10" ht="15" customHeight="1" x14ac:dyDescent="0.25">
      <c r="A32" s="10" t="str">
        <f>IFERROR(INDEX(All!$A$2:$A$1000,SMALL($J$16:$J$1014,ROWS($A$16:A32))),"")</f>
        <v/>
      </c>
      <c r="B32" s="10" t="str">
        <f>IFERROR(INDEX(All!$B$2:$B$1000,SMALL($J$16:$J$1014,ROWS($A$16:A32))),"")</f>
        <v/>
      </c>
      <c r="C32" s="10" t="str">
        <f>IFERROR(INDEX(All!$C$2:$C$1000,SMALL($J$16:$J$1014,ROWS($A$16:A32))),"")</f>
        <v/>
      </c>
      <c r="D32" s="10" t="str">
        <f>IFERROR(INDEX(All!$D$2:$D$1000,SMALL($J$16:$J$1014,ROWS($A$16:A32))),"")</f>
        <v/>
      </c>
      <c r="E32" s="10" t="str">
        <f>IFERROR(IF(ISNUMBER(SMALL($J$16:$J$1014,ROWS($A$16:A32))),$B$3,""),"")</f>
        <v/>
      </c>
      <c r="F32" s="11" t="str">
        <f>IFERROR(IF(INDEX(All!$E$2:$E$1000,SMALL($J$16:$J$1014,ROWS($A$16:A32)))=$B$3,INDEX(All!$F$2:$F$1000,SMALL($J$16:$J$1014,ROWS($A$16:A32))),INDEX(All!$H$2:$H$1000,SMALL($J$16:$J$1014,ROWS($A$16:A32)))),"")</f>
        <v/>
      </c>
      <c r="G32" s="10" t="str">
        <f>IFERROR(IF(ISNUMBER(SMALL($J$16:$J$1014,ROWS($A$16:A32))),$B$4,""),"")</f>
        <v/>
      </c>
      <c r="H32" s="11" t="str">
        <f>IFERROR(IF(INDEX(All!$E$2:$E$1000,SMALL($J$16:$J$1014,ROWS($A$16:A32)))=$B$3,INDEX(All!$H$2:$H$1000,SMALL($J$16:$J$1014,ROWS($A$16:A32))),INDEX(All!$F$2:$F$1000,SMALL($J$16:$J$1014,ROWS($A$16:A32)))),"")</f>
        <v/>
      </c>
      <c r="J32" s="12" t="str">
        <f>IF(AND(OR(AND(All!E18=$B$3,All!G18=$B$4),AND(All!E18=$B$4,All!G18=$B$3)),IF($B$5="All",TRUE(),All!A18=$B$5),IF($B$6="All",TRUE(),All!B18=$B$6),IF($B$7="All",TRUE(),All!C18=$B$7)),ROW(All!E18)-1,"")</f>
        <v/>
      </c>
    </row>
    <row r="33" spans="1:10" ht="15" customHeight="1" x14ac:dyDescent="0.25">
      <c r="A33" s="10" t="str">
        <f>IFERROR(INDEX(All!$A$2:$A$1000,SMALL($J$16:$J$1014,ROWS($A$16:A33))),"")</f>
        <v/>
      </c>
      <c r="B33" s="10" t="str">
        <f>IFERROR(INDEX(All!$B$2:$B$1000,SMALL($J$16:$J$1014,ROWS($A$16:A33))),"")</f>
        <v/>
      </c>
      <c r="C33" s="10" t="str">
        <f>IFERROR(INDEX(All!$C$2:$C$1000,SMALL($J$16:$J$1014,ROWS($A$16:A33))),"")</f>
        <v/>
      </c>
      <c r="D33" s="10" t="str">
        <f>IFERROR(INDEX(All!$D$2:$D$1000,SMALL($J$16:$J$1014,ROWS($A$16:A33))),"")</f>
        <v/>
      </c>
      <c r="E33" s="10" t="str">
        <f>IFERROR(IF(ISNUMBER(SMALL($J$16:$J$1014,ROWS($A$16:A33))),$B$3,""),"")</f>
        <v/>
      </c>
      <c r="F33" s="11" t="str">
        <f>IFERROR(IF(INDEX(All!$E$2:$E$1000,SMALL($J$16:$J$1014,ROWS($A$16:A33)))=$B$3,INDEX(All!$F$2:$F$1000,SMALL($J$16:$J$1014,ROWS($A$16:A33))),INDEX(All!$H$2:$H$1000,SMALL($J$16:$J$1014,ROWS($A$16:A33)))),"")</f>
        <v/>
      </c>
      <c r="G33" s="10" t="str">
        <f>IFERROR(IF(ISNUMBER(SMALL($J$16:$J$1014,ROWS($A$16:A33))),$B$4,""),"")</f>
        <v/>
      </c>
      <c r="H33" s="11" t="str">
        <f>IFERROR(IF(INDEX(All!$E$2:$E$1000,SMALL($J$16:$J$1014,ROWS($A$16:A33)))=$B$3,INDEX(All!$H$2:$H$1000,SMALL($J$16:$J$1014,ROWS($A$16:A33))),INDEX(All!$F$2:$F$1000,SMALL($J$16:$J$1014,ROWS($A$16:A33)))),"")</f>
        <v/>
      </c>
      <c r="J33" s="12" t="str">
        <f>IF(AND(OR(AND(All!E19=$B$3,All!G19=$B$4),AND(All!E19=$B$4,All!G19=$B$3)),IF($B$5="All",TRUE(),All!A19=$B$5),IF($B$6="All",TRUE(),All!B19=$B$6),IF($B$7="All",TRUE(),All!C19=$B$7)),ROW(All!E19)-1,"")</f>
        <v/>
      </c>
    </row>
    <row r="34" spans="1:10" ht="15" customHeight="1" x14ac:dyDescent="0.25">
      <c r="A34" s="10" t="str">
        <f>IFERROR(INDEX(All!$A$2:$A$1000,SMALL($J$16:$J$1014,ROWS($A$16:A34))),"")</f>
        <v/>
      </c>
      <c r="B34" s="10" t="str">
        <f>IFERROR(INDEX(All!$B$2:$B$1000,SMALL($J$16:$J$1014,ROWS($A$16:A34))),"")</f>
        <v/>
      </c>
      <c r="C34" s="10" t="str">
        <f>IFERROR(INDEX(All!$C$2:$C$1000,SMALL($J$16:$J$1014,ROWS($A$16:A34))),"")</f>
        <v/>
      </c>
      <c r="D34" s="10" t="str">
        <f>IFERROR(INDEX(All!$D$2:$D$1000,SMALL($J$16:$J$1014,ROWS($A$16:A34))),"")</f>
        <v/>
      </c>
      <c r="E34" s="10" t="str">
        <f>IFERROR(IF(ISNUMBER(SMALL($J$16:$J$1014,ROWS($A$16:A34))),$B$3,""),"")</f>
        <v/>
      </c>
      <c r="F34" s="11" t="str">
        <f>IFERROR(IF(INDEX(All!$E$2:$E$1000,SMALL($J$16:$J$1014,ROWS($A$16:A34)))=$B$3,INDEX(All!$F$2:$F$1000,SMALL($J$16:$J$1014,ROWS($A$16:A34))),INDEX(All!$H$2:$H$1000,SMALL($J$16:$J$1014,ROWS($A$16:A34)))),"")</f>
        <v/>
      </c>
      <c r="G34" s="10" t="str">
        <f>IFERROR(IF(ISNUMBER(SMALL($J$16:$J$1014,ROWS($A$16:A34))),$B$4,""),"")</f>
        <v/>
      </c>
      <c r="H34" s="11" t="str">
        <f>IFERROR(IF(INDEX(All!$E$2:$E$1000,SMALL($J$16:$J$1014,ROWS($A$16:A34)))=$B$3,INDEX(All!$H$2:$H$1000,SMALL($J$16:$J$1014,ROWS($A$16:A34))),INDEX(All!$F$2:$F$1000,SMALL($J$16:$J$1014,ROWS($A$16:A34)))),"")</f>
        <v/>
      </c>
      <c r="J34" s="12" t="str">
        <f>IF(AND(OR(AND(All!E20=$B$3,All!G20=$B$4),AND(All!E20=$B$4,All!G20=$B$3)),IF($B$5="All",TRUE(),All!A20=$B$5),IF($B$6="All",TRUE(),All!B20=$B$6),IF($B$7="All",TRUE(),All!C20=$B$7)),ROW(All!E20)-1,"")</f>
        <v/>
      </c>
    </row>
    <row r="35" spans="1:10" ht="15" customHeight="1" x14ac:dyDescent="0.25">
      <c r="A35" s="10" t="str">
        <f>IFERROR(INDEX(All!$A$2:$A$1000,SMALL($J$16:$J$1014,ROWS($A$16:A35))),"")</f>
        <v/>
      </c>
      <c r="B35" s="10" t="str">
        <f>IFERROR(INDEX(All!$B$2:$B$1000,SMALL($J$16:$J$1014,ROWS($A$16:A35))),"")</f>
        <v/>
      </c>
      <c r="C35" s="10" t="str">
        <f>IFERROR(INDEX(All!$C$2:$C$1000,SMALL($J$16:$J$1014,ROWS($A$16:A35))),"")</f>
        <v/>
      </c>
      <c r="D35" s="10" t="str">
        <f>IFERROR(INDEX(All!$D$2:$D$1000,SMALL($J$16:$J$1014,ROWS($A$16:A35))),"")</f>
        <v/>
      </c>
      <c r="E35" s="10" t="str">
        <f>IFERROR(IF(ISNUMBER(SMALL($J$16:$J$1014,ROWS($A$16:A35))),$B$3,""),"")</f>
        <v/>
      </c>
      <c r="F35" s="11" t="str">
        <f>IFERROR(IF(INDEX(All!$E$2:$E$1000,SMALL($J$16:$J$1014,ROWS($A$16:A35)))=$B$3,INDEX(All!$F$2:$F$1000,SMALL($J$16:$J$1014,ROWS($A$16:A35))),INDEX(All!$H$2:$H$1000,SMALL($J$16:$J$1014,ROWS($A$16:A35)))),"")</f>
        <v/>
      </c>
      <c r="G35" s="10" t="str">
        <f>IFERROR(IF(ISNUMBER(SMALL($J$16:$J$1014,ROWS($A$16:A35))),$B$4,""),"")</f>
        <v/>
      </c>
      <c r="H35" s="11" t="str">
        <f>IFERROR(IF(INDEX(All!$E$2:$E$1000,SMALL($J$16:$J$1014,ROWS($A$16:A35)))=$B$3,INDEX(All!$H$2:$H$1000,SMALL($J$16:$J$1014,ROWS($A$16:A35))),INDEX(All!$F$2:$F$1000,SMALL($J$16:$J$1014,ROWS($A$16:A35)))),"")</f>
        <v/>
      </c>
      <c r="J35" s="12" t="str">
        <f>IF(AND(OR(AND(All!E21=$B$3,All!G21=$B$4),AND(All!E21=$B$4,All!G21=$B$3)),IF($B$5="All",TRUE(),All!A21=$B$5),IF($B$6="All",TRUE(),All!B21=$B$6),IF($B$7="All",TRUE(),All!C21=$B$7)),ROW(All!E21)-1,"")</f>
        <v/>
      </c>
    </row>
    <row r="36" spans="1:10" ht="15" customHeight="1" x14ac:dyDescent="0.25">
      <c r="A36" s="10" t="str">
        <f>IFERROR(INDEX(All!$A$2:$A$1000,SMALL($J$16:$J$1014,ROWS($A$16:A36))),"")</f>
        <v/>
      </c>
      <c r="B36" s="10" t="str">
        <f>IFERROR(INDEX(All!$B$2:$B$1000,SMALL($J$16:$J$1014,ROWS($A$16:A36))),"")</f>
        <v/>
      </c>
      <c r="C36" s="10" t="str">
        <f>IFERROR(INDEX(All!$C$2:$C$1000,SMALL($J$16:$J$1014,ROWS($A$16:A36))),"")</f>
        <v/>
      </c>
      <c r="D36" s="10" t="str">
        <f>IFERROR(INDEX(All!$D$2:$D$1000,SMALL($J$16:$J$1014,ROWS($A$16:A36))),"")</f>
        <v/>
      </c>
      <c r="E36" s="10" t="str">
        <f>IFERROR(IF(ISNUMBER(SMALL($J$16:$J$1014,ROWS($A$16:A36))),$B$3,""),"")</f>
        <v/>
      </c>
      <c r="F36" s="11" t="str">
        <f>IFERROR(IF(INDEX(All!$E$2:$E$1000,SMALL($J$16:$J$1014,ROWS($A$16:A36)))=$B$3,INDEX(All!$F$2:$F$1000,SMALL($J$16:$J$1014,ROWS($A$16:A36))),INDEX(All!$H$2:$H$1000,SMALL($J$16:$J$1014,ROWS($A$16:A36)))),"")</f>
        <v/>
      </c>
      <c r="G36" s="10" t="str">
        <f>IFERROR(IF(ISNUMBER(SMALL($J$16:$J$1014,ROWS($A$16:A36))),$B$4,""),"")</f>
        <v/>
      </c>
      <c r="H36" s="11" t="str">
        <f>IFERROR(IF(INDEX(All!$E$2:$E$1000,SMALL($J$16:$J$1014,ROWS($A$16:A36)))=$B$3,INDEX(All!$H$2:$H$1000,SMALL($J$16:$J$1014,ROWS($A$16:A36))),INDEX(All!$F$2:$F$1000,SMALL($J$16:$J$1014,ROWS($A$16:A36)))),"")</f>
        <v/>
      </c>
      <c r="J36" s="12" t="str">
        <f>IF(AND(OR(AND(All!E22=$B$3,All!G22=$B$4),AND(All!E22=$B$4,All!G22=$B$3)),IF($B$5="All",TRUE(),All!A22=$B$5),IF($B$6="All",TRUE(),All!B22=$B$6),IF($B$7="All",TRUE(),All!C22=$B$7)),ROW(All!E22)-1,"")</f>
        <v/>
      </c>
    </row>
    <row r="37" spans="1:10" ht="15" customHeight="1" x14ac:dyDescent="0.25">
      <c r="A37" s="10" t="str">
        <f>IFERROR(INDEX(All!$A$2:$A$1000,SMALL($J$16:$J$1014,ROWS($A$16:A37))),"")</f>
        <v/>
      </c>
      <c r="B37" s="10" t="str">
        <f>IFERROR(INDEX(All!$B$2:$B$1000,SMALL($J$16:$J$1014,ROWS($A$16:A37))),"")</f>
        <v/>
      </c>
      <c r="C37" s="10" t="str">
        <f>IFERROR(INDEX(All!$C$2:$C$1000,SMALL($J$16:$J$1014,ROWS($A$16:A37))),"")</f>
        <v/>
      </c>
      <c r="D37" s="10" t="str">
        <f>IFERROR(INDEX(All!$D$2:$D$1000,SMALL($J$16:$J$1014,ROWS($A$16:A37))),"")</f>
        <v/>
      </c>
      <c r="E37" s="10" t="str">
        <f>IFERROR(IF(ISNUMBER(SMALL($J$16:$J$1014,ROWS($A$16:A37))),$B$3,""),"")</f>
        <v/>
      </c>
      <c r="F37" s="11" t="str">
        <f>IFERROR(IF(INDEX(All!$E$2:$E$1000,SMALL($J$16:$J$1014,ROWS($A$16:A37)))=$B$3,INDEX(All!$F$2:$F$1000,SMALL($J$16:$J$1014,ROWS($A$16:A37))),INDEX(All!$H$2:$H$1000,SMALL($J$16:$J$1014,ROWS($A$16:A37)))),"")</f>
        <v/>
      </c>
      <c r="G37" s="10" t="str">
        <f>IFERROR(IF(ISNUMBER(SMALL($J$16:$J$1014,ROWS($A$16:A37))),$B$4,""),"")</f>
        <v/>
      </c>
      <c r="H37" s="11" t="str">
        <f>IFERROR(IF(INDEX(All!$E$2:$E$1000,SMALL($J$16:$J$1014,ROWS($A$16:A37)))=$B$3,INDEX(All!$H$2:$H$1000,SMALL($J$16:$J$1014,ROWS($A$16:A37))),INDEX(All!$F$2:$F$1000,SMALL($J$16:$J$1014,ROWS($A$16:A37)))),"")</f>
        <v/>
      </c>
      <c r="J37" s="12" t="str">
        <f>IF(AND(OR(AND(All!E23=$B$3,All!G23=$B$4),AND(All!E23=$B$4,All!G23=$B$3)),IF($B$5="All",TRUE(),All!A23=$B$5),IF($B$6="All",TRUE(),All!B23=$B$6),IF($B$7="All",TRUE(),All!C23=$B$7)),ROW(All!E23)-1,"")</f>
        <v/>
      </c>
    </row>
    <row r="38" spans="1:10" ht="15" customHeight="1" x14ac:dyDescent="0.25">
      <c r="A38" s="10" t="str">
        <f>IFERROR(INDEX(All!$A$2:$A$1000,SMALL($J$16:$J$1014,ROWS($A$16:A38))),"")</f>
        <v/>
      </c>
      <c r="B38" s="10" t="str">
        <f>IFERROR(INDEX(All!$B$2:$B$1000,SMALL($J$16:$J$1014,ROWS($A$16:A38))),"")</f>
        <v/>
      </c>
      <c r="C38" s="10" t="str">
        <f>IFERROR(INDEX(All!$C$2:$C$1000,SMALL($J$16:$J$1014,ROWS($A$16:A38))),"")</f>
        <v/>
      </c>
      <c r="D38" s="10" t="str">
        <f>IFERROR(INDEX(All!$D$2:$D$1000,SMALL($J$16:$J$1014,ROWS($A$16:A38))),"")</f>
        <v/>
      </c>
      <c r="E38" s="10" t="str">
        <f>IFERROR(IF(ISNUMBER(SMALL($J$16:$J$1014,ROWS($A$16:A38))),$B$3,""),"")</f>
        <v/>
      </c>
      <c r="F38" s="11" t="str">
        <f>IFERROR(IF(INDEX(All!$E$2:$E$1000,SMALL($J$16:$J$1014,ROWS($A$16:A38)))=$B$3,INDEX(All!$F$2:$F$1000,SMALL($J$16:$J$1014,ROWS($A$16:A38))),INDEX(All!$H$2:$H$1000,SMALL($J$16:$J$1014,ROWS($A$16:A38)))),"")</f>
        <v/>
      </c>
      <c r="G38" s="10" t="str">
        <f>IFERROR(IF(ISNUMBER(SMALL($J$16:$J$1014,ROWS($A$16:A38))),$B$4,""),"")</f>
        <v/>
      </c>
      <c r="H38" s="11" t="str">
        <f>IFERROR(IF(INDEX(All!$E$2:$E$1000,SMALL($J$16:$J$1014,ROWS($A$16:A38)))=$B$3,INDEX(All!$H$2:$H$1000,SMALL($J$16:$J$1014,ROWS($A$16:A38))),INDEX(All!$F$2:$F$1000,SMALL($J$16:$J$1014,ROWS($A$16:A38)))),"")</f>
        <v/>
      </c>
      <c r="J38" s="12" t="str">
        <f>IF(AND(OR(AND(All!E24=$B$3,All!G24=$B$4),AND(All!E24=$B$4,All!G24=$B$3)),IF($B$5="All",TRUE(),All!A24=$B$5),IF($B$6="All",TRUE(),All!B24=$B$6),IF($B$7="All",TRUE(),All!C24=$B$7)),ROW(All!E24)-1,"")</f>
        <v/>
      </c>
    </row>
    <row r="39" spans="1:10" ht="15" customHeight="1" x14ac:dyDescent="0.25">
      <c r="A39" s="10" t="str">
        <f>IFERROR(INDEX(All!$A$2:$A$1000,SMALL($J$16:$J$1014,ROWS($A$16:A39))),"")</f>
        <v/>
      </c>
      <c r="B39" s="10" t="str">
        <f>IFERROR(INDEX(All!$B$2:$B$1000,SMALL($J$16:$J$1014,ROWS($A$16:A39))),"")</f>
        <v/>
      </c>
      <c r="C39" s="10" t="str">
        <f>IFERROR(INDEX(All!$C$2:$C$1000,SMALL($J$16:$J$1014,ROWS($A$16:A39))),"")</f>
        <v/>
      </c>
      <c r="D39" s="10" t="str">
        <f>IFERROR(INDEX(All!$D$2:$D$1000,SMALL($J$16:$J$1014,ROWS($A$16:A39))),"")</f>
        <v/>
      </c>
      <c r="E39" s="10" t="str">
        <f>IFERROR(IF(ISNUMBER(SMALL($J$16:$J$1014,ROWS($A$16:A39))),$B$3,""),"")</f>
        <v/>
      </c>
      <c r="F39" s="11" t="str">
        <f>IFERROR(IF(INDEX(All!$E$2:$E$1000,SMALL($J$16:$J$1014,ROWS($A$16:A39)))=$B$3,INDEX(All!$F$2:$F$1000,SMALL($J$16:$J$1014,ROWS($A$16:A39))),INDEX(All!$H$2:$H$1000,SMALL($J$16:$J$1014,ROWS($A$16:A39)))),"")</f>
        <v/>
      </c>
      <c r="G39" s="10" t="str">
        <f>IFERROR(IF(ISNUMBER(SMALL($J$16:$J$1014,ROWS($A$16:A39))),$B$4,""),"")</f>
        <v/>
      </c>
      <c r="H39" s="11" t="str">
        <f>IFERROR(IF(INDEX(All!$E$2:$E$1000,SMALL($J$16:$J$1014,ROWS($A$16:A39)))=$B$3,INDEX(All!$H$2:$H$1000,SMALL($J$16:$J$1014,ROWS($A$16:A39))),INDEX(All!$F$2:$F$1000,SMALL($J$16:$J$1014,ROWS($A$16:A39)))),"")</f>
        <v/>
      </c>
      <c r="J39" s="12" t="str">
        <f>IF(AND(OR(AND(All!E25=$B$3,All!G25=$B$4),AND(All!E25=$B$4,All!G25=$B$3)),IF($B$5="All",TRUE(),All!A25=$B$5),IF($B$6="All",TRUE(),All!B25=$B$6),IF($B$7="All",TRUE(),All!C25=$B$7)),ROW(All!E25)-1,"")</f>
        <v/>
      </c>
    </row>
    <row r="40" spans="1:10" ht="15" customHeight="1" x14ac:dyDescent="0.25">
      <c r="A40" s="10" t="str">
        <f>IFERROR(INDEX(All!$A$2:$A$1000,SMALL($J$16:$J$1014,ROWS($A$16:A40))),"")</f>
        <v/>
      </c>
      <c r="B40" s="10" t="str">
        <f>IFERROR(INDEX(All!$B$2:$B$1000,SMALL($J$16:$J$1014,ROWS($A$16:A40))),"")</f>
        <v/>
      </c>
      <c r="C40" s="10" t="str">
        <f>IFERROR(INDEX(All!$C$2:$C$1000,SMALL($J$16:$J$1014,ROWS($A$16:A40))),"")</f>
        <v/>
      </c>
      <c r="D40" s="10" t="str">
        <f>IFERROR(INDEX(All!$D$2:$D$1000,SMALL($J$16:$J$1014,ROWS($A$16:A40))),"")</f>
        <v/>
      </c>
      <c r="E40" s="10" t="str">
        <f>IFERROR(IF(ISNUMBER(SMALL($J$16:$J$1014,ROWS($A$16:A40))),$B$3,""),"")</f>
        <v/>
      </c>
      <c r="F40" s="11" t="str">
        <f>IFERROR(IF(INDEX(All!$E$2:$E$1000,SMALL($J$16:$J$1014,ROWS($A$16:A40)))=$B$3,INDEX(All!$F$2:$F$1000,SMALL($J$16:$J$1014,ROWS($A$16:A40))),INDEX(All!$H$2:$H$1000,SMALL($J$16:$J$1014,ROWS($A$16:A40)))),"")</f>
        <v/>
      </c>
      <c r="G40" s="10" t="str">
        <f>IFERROR(IF(ISNUMBER(SMALL($J$16:$J$1014,ROWS($A$16:A40))),$B$4,""),"")</f>
        <v/>
      </c>
      <c r="H40" s="11" t="str">
        <f>IFERROR(IF(INDEX(All!$E$2:$E$1000,SMALL($J$16:$J$1014,ROWS($A$16:A40)))=$B$3,INDEX(All!$H$2:$H$1000,SMALL($J$16:$J$1014,ROWS($A$16:A40))),INDEX(All!$F$2:$F$1000,SMALL($J$16:$J$1014,ROWS($A$16:A40)))),"")</f>
        <v/>
      </c>
      <c r="J40" s="12" t="str">
        <f>IF(AND(OR(AND(All!E26=$B$3,All!G26=$B$4),AND(All!E26=$B$4,All!G26=$B$3)),IF($B$5="All",TRUE(),All!A26=$B$5),IF($B$6="All",TRUE(),All!B26=$B$6),IF($B$7="All",TRUE(),All!C26=$B$7)),ROW(All!E26)-1,"")</f>
        <v/>
      </c>
    </row>
    <row r="41" spans="1:10" ht="15" customHeight="1" x14ac:dyDescent="0.25">
      <c r="A41" s="10" t="str">
        <f>IFERROR(INDEX(All!$A$2:$A$1000,SMALL($J$16:$J$1014,ROWS($A$16:A41))),"")</f>
        <v/>
      </c>
      <c r="B41" s="10" t="str">
        <f>IFERROR(INDEX(All!$B$2:$B$1000,SMALL($J$16:$J$1014,ROWS($A$16:A41))),"")</f>
        <v/>
      </c>
      <c r="C41" s="10" t="str">
        <f>IFERROR(INDEX(All!$C$2:$C$1000,SMALL($J$16:$J$1014,ROWS($A$16:A41))),"")</f>
        <v/>
      </c>
      <c r="D41" s="10" t="str">
        <f>IFERROR(INDEX(All!$D$2:$D$1000,SMALL($J$16:$J$1014,ROWS($A$16:A41))),"")</f>
        <v/>
      </c>
      <c r="E41" s="10" t="str">
        <f>IFERROR(IF(ISNUMBER(SMALL($J$16:$J$1014,ROWS($A$16:A41))),$B$3,""),"")</f>
        <v/>
      </c>
      <c r="F41" s="11" t="str">
        <f>IFERROR(IF(INDEX(All!$E$2:$E$1000,SMALL($J$16:$J$1014,ROWS($A$16:A41)))=$B$3,INDEX(All!$F$2:$F$1000,SMALL($J$16:$J$1014,ROWS($A$16:A41))),INDEX(All!$H$2:$H$1000,SMALL($J$16:$J$1014,ROWS($A$16:A41)))),"")</f>
        <v/>
      </c>
      <c r="G41" s="10" t="str">
        <f>IFERROR(IF(ISNUMBER(SMALL($J$16:$J$1014,ROWS($A$16:A41))),$B$4,""),"")</f>
        <v/>
      </c>
      <c r="H41" s="11" t="str">
        <f>IFERROR(IF(INDEX(All!$E$2:$E$1000,SMALL($J$16:$J$1014,ROWS($A$16:A41)))=$B$3,INDEX(All!$H$2:$H$1000,SMALL($J$16:$J$1014,ROWS($A$16:A41))),INDEX(All!$F$2:$F$1000,SMALL($J$16:$J$1014,ROWS($A$16:A41)))),"")</f>
        <v/>
      </c>
      <c r="J41" s="12" t="str">
        <f>IF(AND(OR(AND(All!E27=$B$3,All!G27=$B$4),AND(All!E27=$B$4,All!G27=$B$3)),IF($B$5="All",TRUE(),All!A27=$B$5),IF($B$6="All",TRUE(),All!B27=$B$6),IF($B$7="All",TRUE(),All!C27=$B$7)),ROW(All!E27)-1,"")</f>
        <v/>
      </c>
    </row>
    <row r="42" spans="1:10" ht="15" customHeight="1" x14ac:dyDescent="0.25">
      <c r="A42" s="10" t="str">
        <f>IFERROR(INDEX(All!$A$2:$A$1000,SMALL($J$16:$J$1014,ROWS($A$16:A42))),"")</f>
        <v/>
      </c>
      <c r="B42" s="10" t="str">
        <f>IFERROR(INDEX(All!$B$2:$B$1000,SMALL($J$16:$J$1014,ROWS($A$16:A42))),"")</f>
        <v/>
      </c>
      <c r="C42" s="10" t="str">
        <f>IFERROR(INDEX(All!$C$2:$C$1000,SMALL($J$16:$J$1014,ROWS($A$16:A42))),"")</f>
        <v/>
      </c>
      <c r="D42" s="10" t="str">
        <f>IFERROR(INDEX(All!$D$2:$D$1000,SMALL($J$16:$J$1014,ROWS($A$16:A42))),"")</f>
        <v/>
      </c>
      <c r="E42" s="10" t="str">
        <f>IFERROR(IF(ISNUMBER(SMALL($J$16:$J$1014,ROWS($A$16:A42))),$B$3,""),"")</f>
        <v/>
      </c>
      <c r="F42" s="11" t="str">
        <f>IFERROR(IF(INDEX(All!$E$2:$E$1000,SMALL($J$16:$J$1014,ROWS($A$16:A42)))=$B$3,INDEX(All!$F$2:$F$1000,SMALL($J$16:$J$1014,ROWS($A$16:A42))),INDEX(All!$H$2:$H$1000,SMALL($J$16:$J$1014,ROWS($A$16:A42)))),"")</f>
        <v/>
      </c>
      <c r="G42" s="10" t="str">
        <f>IFERROR(IF(ISNUMBER(SMALL($J$16:$J$1014,ROWS($A$16:A42))),$B$4,""),"")</f>
        <v/>
      </c>
      <c r="H42" s="11" t="str">
        <f>IFERROR(IF(INDEX(All!$E$2:$E$1000,SMALL($J$16:$J$1014,ROWS($A$16:A42)))=$B$3,INDEX(All!$H$2:$H$1000,SMALL($J$16:$J$1014,ROWS($A$16:A42))),INDEX(All!$F$2:$F$1000,SMALL($J$16:$J$1014,ROWS($A$16:A42)))),"")</f>
        <v/>
      </c>
      <c r="J42" s="12" t="str">
        <f>IF(AND(OR(AND(All!E28=$B$3,All!G28=$B$4),AND(All!E28=$B$4,All!G28=$B$3)),IF($B$5="All",TRUE(),All!A28=$B$5),IF($B$6="All",TRUE(),All!B28=$B$6),IF($B$7="All",TRUE(),All!C28=$B$7)),ROW(All!E28)-1,"")</f>
        <v/>
      </c>
    </row>
    <row r="43" spans="1:10" ht="15" customHeight="1" x14ac:dyDescent="0.25">
      <c r="A43" s="10" t="str">
        <f>IFERROR(INDEX(All!$A$2:$A$1000,SMALL($J$16:$J$1014,ROWS($A$16:A43))),"")</f>
        <v/>
      </c>
      <c r="B43" s="10" t="str">
        <f>IFERROR(INDEX(All!$B$2:$B$1000,SMALL($J$16:$J$1014,ROWS($A$16:A43))),"")</f>
        <v/>
      </c>
      <c r="C43" s="10" t="str">
        <f>IFERROR(INDEX(All!$C$2:$C$1000,SMALL($J$16:$J$1014,ROWS($A$16:A43))),"")</f>
        <v/>
      </c>
      <c r="D43" s="10" t="str">
        <f>IFERROR(INDEX(All!$D$2:$D$1000,SMALL($J$16:$J$1014,ROWS($A$16:A43))),"")</f>
        <v/>
      </c>
      <c r="E43" s="10" t="str">
        <f>IFERROR(IF(ISNUMBER(SMALL($J$16:$J$1014,ROWS($A$16:A43))),$B$3,""),"")</f>
        <v/>
      </c>
      <c r="F43" s="11" t="str">
        <f>IFERROR(IF(INDEX(All!$E$2:$E$1000,SMALL($J$16:$J$1014,ROWS($A$16:A43)))=$B$3,INDEX(All!$F$2:$F$1000,SMALL($J$16:$J$1014,ROWS($A$16:A43))),INDEX(All!$H$2:$H$1000,SMALL($J$16:$J$1014,ROWS($A$16:A43)))),"")</f>
        <v/>
      </c>
      <c r="G43" s="10" t="str">
        <f>IFERROR(IF(ISNUMBER(SMALL($J$16:$J$1014,ROWS($A$16:A43))),$B$4,""),"")</f>
        <v/>
      </c>
      <c r="H43" s="11" t="str">
        <f>IFERROR(IF(INDEX(All!$E$2:$E$1000,SMALL($J$16:$J$1014,ROWS($A$16:A43)))=$B$3,INDEX(All!$H$2:$H$1000,SMALL($J$16:$J$1014,ROWS($A$16:A43))),INDEX(All!$F$2:$F$1000,SMALL($J$16:$J$1014,ROWS($A$16:A43)))),"")</f>
        <v/>
      </c>
      <c r="J43" s="12" t="str">
        <f>IF(AND(OR(AND(All!E29=$B$3,All!G29=$B$4),AND(All!E29=$B$4,All!G29=$B$3)),IF($B$5="All",TRUE(),All!A29=$B$5),IF($B$6="All",TRUE(),All!B29=$B$6),IF($B$7="All",TRUE(),All!C29=$B$7)),ROW(All!E29)-1,"")</f>
        <v/>
      </c>
    </row>
    <row r="44" spans="1:10" ht="15" customHeight="1" x14ac:dyDescent="0.25">
      <c r="A44" s="10" t="str">
        <f>IFERROR(INDEX(All!$A$2:$A$1000,SMALL($J$16:$J$1014,ROWS($A$16:A44))),"")</f>
        <v/>
      </c>
      <c r="B44" s="10" t="str">
        <f>IFERROR(INDEX(All!$B$2:$B$1000,SMALL($J$16:$J$1014,ROWS($A$16:A44))),"")</f>
        <v/>
      </c>
      <c r="C44" s="10" t="str">
        <f>IFERROR(INDEX(All!$C$2:$C$1000,SMALL($J$16:$J$1014,ROWS($A$16:A44))),"")</f>
        <v/>
      </c>
      <c r="D44" s="10" t="str">
        <f>IFERROR(INDEX(All!$D$2:$D$1000,SMALL($J$16:$J$1014,ROWS($A$16:A44))),"")</f>
        <v/>
      </c>
      <c r="E44" s="10" t="str">
        <f>IFERROR(IF(ISNUMBER(SMALL($J$16:$J$1014,ROWS($A$16:A44))),$B$3,""),"")</f>
        <v/>
      </c>
      <c r="F44" s="11" t="str">
        <f>IFERROR(IF(INDEX(All!$E$2:$E$1000,SMALL($J$16:$J$1014,ROWS($A$16:A44)))=$B$3,INDEX(All!$F$2:$F$1000,SMALL($J$16:$J$1014,ROWS($A$16:A44))),INDEX(All!$H$2:$H$1000,SMALL($J$16:$J$1014,ROWS($A$16:A44)))),"")</f>
        <v/>
      </c>
      <c r="G44" s="10" t="str">
        <f>IFERROR(IF(ISNUMBER(SMALL($J$16:$J$1014,ROWS($A$16:A44))),$B$4,""),"")</f>
        <v/>
      </c>
      <c r="H44" s="11" t="str">
        <f>IFERROR(IF(INDEX(All!$E$2:$E$1000,SMALL($J$16:$J$1014,ROWS($A$16:A44)))=$B$3,INDEX(All!$H$2:$H$1000,SMALL($J$16:$J$1014,ROWS($A$16:A44))),INDEX(All!$F$2:$F$1000,SMALL($J$16:$J$1014,ROWS($A$16:A44)))),"")</f>
        <v/>
      </c>
      <c r="J44" s="12" t="str">
        <f>IF(AND(OR(AND(All!E30=$B$3,All!G30=$B$4),AND(All!E30=$B$4,All!G30=$B$3)),IF($B$5="All",TRUE(),All!A30=$B$5),IF($B$6="All",TRUE(),All!B30=$B$6),IF($B$7="All",TRUE(),All!C30=$B$7)),ROW(All!E30)-1,"")</f>
        <v/>
      </c>
    </row>
    <row r="45" spans="1:10" ht="15" customHeight="1" x14ac:dyDescent="0.25">
      <c r="A45" s="10" t="str">
        <f>IFERROR(INDEX(All!$A$2:$A$1000,SMALL($J$16:$J$1014,ROWS($A$16:A45))),"")</f>
        <v/>
      </c>
      <c r="B45" s="10" t="str">
        <f>IFERROR(INDEX(All!$B$2:$B$1000,SMALL($J$16:$J$1014,ROWS($A$16:A45))),"")</f>
        <v/>
      </c>
      <c r="C45" s="10" t="str">
        <f>IFERROR(INDEX(All!$C$2:$C$1000,SMALL($J$16:$J$1014,ROWS($A$16:A45))),"")</f>
        <v/>
      </c>
      <c r="D45" s="10" t="str">
        <f>IFERROR(INDEX(All!$D$2:$D$1000,SMALL($J$16:$J$1014,ROWS($A$16:A45))),"")</f>
        <v/>
      </c>
      <c r="E45" s="10" t="str">
        <f>IFERROR(IF(ISNUMBER(SMALL($J$16:$J$1014,ROWS($A$16:A45))),$B$3,""),"")</f>
        <v/>
      </c>
      <c r="F45" s="11" t="str">
        <f>IFERROR(IF(INDEX(All!$E$2:$E$1000,SMALL($J$16:$J$1014,ROWS($A$16:A45)))=$B$3,INDEX(All!$F$2:$F$1000,SMALL($J$16:$J$1014,ROWS($A$16:A45))),INDEX(All!$H$2:$H$1000,SMALL($J$16:$J$1014,ROWS($A$16:A45)))),"")</f>
        <v/>
      </c>
      <c r="G45" s="10" t="str">
        <f>IFERROR(IF(ISNUMBER(SMALL($J$16:$J$1014,ROWS($A$16:A45))),$B$4,""),"")</f>
        <v/>
      </c>
      <c r="H45" s="11" t="str">
        <f>IFERROR(IF(INDEX(All!$E$2:$E$1000,SMALL($J$16:$J$1014,ROWS($A$16:A45)))=$B$3,INDEX(All!$H$2:$H$1000,SMALL($J$16:$J$1014,ROWS($A$16:A45))),INDEX(All!$F$2:$F$1000,SMALL($J$16:$J$1014,ROWS($A$16:A45)))),"")</f>
        <v/>
      </c>
      <c r="J45" s="12" t="str">
        <f>IF(AND(OR(AND(All!E31=$B$3,All!G31=$B$4),AND(All!E31=$B$4,All!G31=$B$3)),IF($B$5="All",TRUE(),All!A31=$B$5),IF($B$6="All",TRUE(),All!B31=$B$6),IF($B$7="All",TRUE(),All!C31=$B$7)),ROW(All!E31)-1,"")</f>
        <v/>
      </c>
    </row>
    <row r="46" spans="1:10" ht="15" customHeight="1" x14ac:dyDescent="0.25">
      <c r="A46" s="10" t="str">
        <f>IFERROR(INDEX(All!$A$2:$A$1000,SMALL($J$16:$J$1014,ROWS($A$16:A46))),"")</f>
        <v/>
      </c>
      <c r="B46" s="10" t="str">
        <f>IFERROR(INDEX(All!$B$2:$B$1000,SMALL($J$16:$J$1014,ROWS($A$16:A46))),"")</f>
        <v/>
      </c>
      <c r="C46" s="10" t="str">
        <f>IFERROR(INDEX(All!$C$2:$C$1000,SMALL($J$16:$J$1014,ROWS($A$16:A46))),"")</f>
        <v/>
      </c>
      <c r="D46" s="10" t="str">
        <f>IFERROR(INDEX(All!$D$2:$D$1000,SMALL($J$16:$J$1014,ROWS($A$16:A46))),"")</f>
        <v/>
      </c>
      <c r="E46" s="10" t="str">
        <f>IFERROR(IF(ISNUMBER(SMALL($J$16:$J$1014,ROWS($A$16:A46))),$B$3,""),"")</f>
        <v/>
      </c>
      <c r="F46" s="11" t="str">
        <f>IFERROR(IF(INDEX(All!$E$2:$E$1000,SMALL($J$16:$J$1014,ROWS($A$16:A46)))=$B$3,INDEX(All!$F$2:$F$1000,SMALL($J$16:$J$1014,ROWS($A$16:A46))),INDEX(All!$H$2:$H$1000,SMALL($J$16:$J$1014,ROWS($A$16:A46)))),"")</f>
        <v/>
      </c>
      <c r="G46" s="10" t="str">
        <f>IFERROR(IF(ISNUMBER(SMALL($J$16:$J$1014,ROWS($A$16:A46))),$B$4,""),"")</f>
        <v/>
      </c>
      <c r="H46" s="11" t="str">
        <f>IFERROR(IF(INDEX(All!$E$2:$E$1000,SMALL($J$16:$J$1014,ROWS($A$16:A46)))=$B$3,INDEX(All!$H$2:$H$1000,SMALL($J$16:$J$1014,ROWS($A$16:A46))),INDEX(All!$F$2:$F$1000,SMALL($J$16:$J$1014,ROWS($A$16:A46)))),"")</f>
        <v/>
      </c>
      <c r="J46" s="12" t="str">
        <f>IF(AND(OR(AND(All!E32=$B$3,All!G32=$B$4),AND(All!E32=$B$4,All!G32=$B$3)),IF($B$5="All",TRUE(),All!A32=$B$5),IF($B$6="All",TRUE(),All!B32=$B$6),IF($B$7="All",TRUE(),All!C32=$B$7)),ROW(All!E32)-1,"")</f>
        <v/>
      </c>
    </row>
    <row r="47" spans="1:10" ht="15" customHeight="1" x14ac:dyDescent="0.25">
      <c r="A47" s="10" t="str">
        <f>IFERROR(INDEX(All!$A$2:$A$1000,SMALL($J$16:$J$1014,ROWS($A$16:A47))),"")</f>
        <v/>
      </c>
      <c r="B47" s="10" t="str">
        <f>IFERROR(INDEX(All!$B$2:$B$1000,SMALL($J$16:$J$1014,ROWS($A$16:A47))),"")</f>
        <v/>
      </c>
      <c r="C47" s="10" t="str">
        <f>IFERROR(INDEX(All!$C$2:$C$1000,SMALL($J$16:$J$1014,ROWS($A$16:A47))),"")</f>
        <v/>
      </c>
      <c r="D47" s="10" t="str">
        <f>IFERROR(INDEX(All!$D$2:$D$1000,SMALL($J$16:$J$1014,ROWS($A$16:A47))),"")</f>
        <v/>
      </c>
      <c r="E47" s="10" t="str">
        <f>IFERROR(IF(ISNUMBER(SMALL($J$16:$J$1014,ROWS($A$16:A47))),$B$3,""),"")</f>
        <v/>
      </c>
      <c r="F47" s="11" t="str">
        <f>IFERROR(IF(INDEX(All!$E$2:$E$1000,SMALL($J$16:$J$1014,ROWS($A$16:A47)))=$B$3,INDEX(All!$F$2:$F$1000,SMALL($J$16:$J$1014,ROWS($A$16:A47))),INDEX(All!$H$2:$H$1000,SMALL($J$16:$J$1014,ROWS($A$16:A47)))),"")</f>
        <v/>
      </c>
      <c r="G47" s="10" t="str">
        <f>IFERROR(IF(ISNUMBER(SMALL($J$16:$J$1014,ROWS($A$16:A47))),$B$4,""),"")</f>
        <v/>
      </c>
      <c r="H47" s="11" t="str">
        <f>IFERROR(IF(INDEX(All!$E$2:$E$1000,SMALL($J$16:$J$1014,ROWS($A$16:A47)))=$B$3,INDEX(All!$H$2:$H$1000,SMALL($J$16:$J$1014,ROWS($A$16:A47))),INDEX(All!$F$2:$F$1000,SMALL($J$16:$J$1014,ROWS($A$16:A47)))),"")</f>
        <v/>
      </c>
      <c r="J47" s="12" t="str">
        <f>IF(AND(OR(AND(All!E33=$B$3,All!G33=$B$4),AND(All!E33=$B$4,All!G33=$B$3)),IF($B$5="All",TRUE(),All!A33=$B$5),IF($B$6="All",TRUE(),All!B33=$B$6),IF($B$7="All",TRUE(),All!C33=$B$7)),ROW(All!E33)-1,"")</f>
        <v/>
      </c>
    </row>
    <row r="48" spans="1:10" ht="15" customHeight="1" x14ac:dyDescent="0.25">
      <c r="A48" s="10" t="str">
        <f>IFERROR(INDEX(All!$A$2:$A$1000,SMALL($J$16:$J$1014,ROWS($A$16:A48))),"")</f>
        <v/>
      </c>
      <c r="B48" s="10" t="str">
        <f>IFERROR(INDEX(All!$B$2:$B$1000,SMALL($J$16:$J$1014,ROWS($A$16:A48))),"")</f>
        <v/>
      </c>
      <c r="C48" s="10" t="str">
        <f>IFERROR(INDEX(All!$C$2:$C$1000,SMALL($J$16:$J$1014,ROWS($A$16:A48))),"")</f>
        <v/>
      </c>
      <c r="D48" s="10" t="str">
        <f>IFERROR(INDEX(All!$D$2:$D$1000,SMALL($J$16:$J$1014,ROWS($A$16:A48))),"")</f>
        <v/>
      </c>
      <c r="E48" s="10" t="str">
        <f>IFERROR(IF(ISNUMBER(SMALL($J$16:$J$1014,ROWS($A$16:A48))),$B$3,""),"")</f>
        <v/>
      </c>
      <c r="F48" s="11" t="str">
        <f>IFERROR(IF(INDEX(All!$E$2:$E$1000,SMALL($J$16:$J$1014,ROWS($A$16:A48)))=$B$3,INDEX(All!$F$2:$F$1000,SMALL($J$16:$J$1014,ROWS($A$16:A48))),INDEX(All!$H$2:$H$1000,SMALL($J$16:$J$1014,ROWS($A$16:A48)))),"")</f>
        <v/>
      </c>
      <c r="G48" s="10" t="str">
        <f>IFERROR(IF(ISNUMBER(SMALL($J$16:$J$1014,ROWS($A$16:A48))),$B$4,""),"")</f>
        <v/>
      </c>
      <c r="H48" s="11" t="str">
        <f>IFERROR(IF(INDEX(All!$E$2:$E$1000,SMALL($J$16:$J$1014,ROWS($A$16:A48)))=$B$3,INDEX(All!$H$2:$H$1000,SMALL($J$16:$J$1014,ROWS($A$16:A48))),INDEX(All!$F$2:$F$1000,SMALL($J$16:$J$1014,ROWS($A$16:A48)))),"")</f>
        <v/>
      </c>
      <c r="J48" s="12" t="str">
        <f>IF(AND(OR(AND(All!E34=$B$3,All!G34=$B$4),AND(All!E34=$B$4,All!G34=$B$3)),IF($B$5="All",TRUE(),All!A34=$B$5),IF($B$6="All",TRUE(),All!B34=$B$6),IF($B$7="All",TRUE(),All!C34=$B$7)),ROW(All!E34)-1,"")</f>
        <v/>
      </c>
    </row>
    <row r="49" spans="1:10" ht="15" customHeight="1" x14ac:dyDescent="0.25">
      <c r="A49" s="10" t="str">
        <f>IFERROR(INDEX(All!$A$2:$A$1000,SMALL($J$16:$J$1014,ROWS($A$16:A49))),"")</f>
        <v/>
      </c>
      <c r="B49" s="10" t="str">
        <f>IFERROR(INDEX(All!$B$2:$B$1000,SMALL($J$16:$J$1014,ROWS($A$16:A49))),"")</f>
        <v/>
      </c>
      <c r="C49" s="10" t="str">
        <f>IFERROR(INDEX(All!$C$2:$C$1000,SMALL($J$16:$J$1014,ROWS($A$16:A49))),"")</f>
        <v/>
      </c>
      <c r="D49" s="10" t="str">
        <f>IFERROR(INDEX(All!$D$2:$D$1000,SMALL($J$16:$J$1014,ROWS($A$16:A49))),"")</f>
        <v/>
      </c>
      <c r="E49" s="10" t="str">
        <f>IFERROR(IF(ISNUMBER(SMALL($J$16:$J$1014,ROWS($A$16:A49))),$B$3,""),"")</f>
        <v/>
      </c>
      <c r="F49" s="11" t="str">
        <f>IFERROR(IF(INDEX(All!$E$2:$E$1000,SMALL($J$16:$J$1014,ROWS($A$16:A49)))=$B$3,INDEX(All!$F$2:$F$1000,SMALL($J$16:$J$1014,ROWS($A$16:A49))),INDEX(All!$H$2:$H$1000,SMALL($J$16:$J$1014,ROWS($A$16:A49)))),"")</f>
        <v/>
      </c>
      <c r="G49" s="10" t="str">
        <f>IFERROR(IF(ISNUMBER(SMALL($J$16:$J$1014,ROWS($A$16:A49))),$B$4,""),"")</f>
        <v/>
      </c>
      <c r="H49" s="11" t="str">
        <f>IFERROR(IF(INDEX(All!$E$2:$E$1000,SMALL($J$16:$J$1014,ROWS($A$16:A49)))=$B$3,INDEX(All!$H$2:$H$1000,SMALL($J$16:$J$1014,ROWS($A$16:A49))),INDEX(All!$F$2:$F$1000,SMALL($J$16:$J$1014,ROWS($A$16:A49)))),"")</f>
        <v/>
      </c>
      <c r="J49" s="12" t="str">
        <f>IF(AND(OR(AND(All!E35=$B$3,All!G35=$B$4),AND(All!E35=$B$4,All!G35=$B$3)),IF($B$5="All",TRUE(),All!A35=$B$5),IF($B$6="All",TRUE(),All!B35=$B$6),IF($B$7="All",TRUE(),All!C35=$B$7)),ROW(All!E35)-1,"")</f>
        <v/>
      </c>
    </row>
    <row r="50" spans="1:10" ht="15" customHeight="1" x14ac:dyDescent="0.25">
      <c r="A50" s="10" t="str">
        <f>IFERROR(INDEX(All!$A$2:$A$1000,SMALL($J$16:$J$1014,ROWS($A$16:A50))),"")</f>
        <v/>
      </c>
      <c r="B50" s="10" t="str">
        <f>IFERROR(INDEX(All!$B$2:$B$1000,SMALL($J$16:$J$1014,ROWS($A$16:A50))),"")</f>
        <v/>
      </c>
      <c r="C50" s="10" t="str">
        <f>IFERROR(INDEX(All!$C$2:$C$1000,SMALL($J$16:$J$1014,ROWS($A$16:A50))),"")</f>
        <v/>
      </c>
      <c r="D50" s="10" t="str">
        <f>IFERROR(INDEX(All!$D$2:$D$1000,SMALL($J$16:$J$1014,ROWS($A$16:A50))),"")</f>
        <v/>
      </c>
      <c r="E50" s="10" t="str">
        <f>IFERROR(IF(ISNUMBER(SMALL($J$16:$J$1014,ROWS($A$16:A50))),$B$3,""),"")</f>
        <v/>
      </c>
      <c r="F50" s="11" t="str">
        <f>IFERROR(IF(INDEX(All!$E$2:$E$1000,SMALL($J$16:$J$1014,ROWS($A$16:A50)))=$B$3,INDEX(All!$F$2:$F$1000,SMALL($J$16:$J$1014,ROWS($A$16:A50))),INDEX(All!$H$2:$H$1000,SMALL($J$16:$J$1014,ROWS($A$16:A50)))),"")</f>
        <v/>
      </c>
      <c r="G50" s="10" t="str">
        <f>IFERROR(IF(ISNUMBER(SMALL($J$16:$J$1014,ROWS($A$16:A50))),$B$4,""),"")</f>
        <v/>
      </c>
      <c r="H50" s="11" t="str">
        <f>IFERROR(IF(INDEX(All!$E$2:$E$1000,SMALL($J$16:$J$1014,ROWS($A$16:A50)))=$B$3,INDEX(All!$H$2:$H$1000,SMALL($J$16:$J$1014,ROWS($A$16:A50))),INDEX(All!$F$2:$F$1000,SMALL($J$16:$J$1014,ROWS($A$16:A50)))),"")</f>
        <v/>
      </c>
      <c r="J50" s="12" t="str">
        <f>IF(AND(OR(AND(All!E36=$B$3,All!G36=$B$4),AND(All!E36=$B$4,All!G36=$B$3)),IF($B$5="All",TRUE(),All!A36=$B$5),IF($B$6="All",TRUE(),All!B36=$B$6),IF($B$7="All",TRUE(),All!C36=$B$7)),ROW(All!E36)-1,"")</f>
        <v/>
      </c>
    </row>
    <row r="51" spans="1:10" ht="15" customHeight="1" x14ac:dyDescent="0.25">
      <c r="A51" s="10" t="str">
        <f>IFERROR(INDEX(All!$A$2:$A$1000,SMALL($J$16:$J$1014,ROWS($A$16:A51))),"")</f>
        <v/>
      </c>
      <c r="B51" s="10" t="str">
        <f>IFERROR(INDEX(All!$B$2:$B$1000,SMALL($J$16:$J$1014,ROWS($A$16:A51))),"")</f>
        <v/>
      </c>
      <c r="C51" s="10" t="str">
        <f>IFERROR(INDEX(All!$C$2:$C$1000,SMALL($J$16:$J$1014,ROWS($A$16:A51))),"")</f>
        <v/>
      </c>
      <c r="D51" s="10" t="str">
        <f>IFERROR(INDEX(All!$D$2:$D$1000,SMALL($J$16:$J$1014,ROWS($A$16:A51))),"")</f>
        <v/>
      </c>
      <c r="E51" s="10" t="str">
        <f>IFERROR(IF(ISNUMBER(SMALL($J$16:$J$1014,ROWS($A$16:A51))),$B$3,""),"")</f>
        <v/>
      </c>
      <c r="F51" s="11" t="str">
        <f>IFERROR(IF(INDEX(All!$E$2:$E$1000,SMALL($J$16:$J$1014,ROWS($A$16:A51)))=$B$3,INDEX(All!$F$2:$F$1000,SMALL($J$16:$J$1014,ROWS($A$16:A51))),INDEX(All!$H$2:$H$1000,SMALL($J$16:$J$1014,ROWS($A$16:A51)))),"")</f>
        <v/>
      </c>
      <c r="G51" s="10" t="str">
        <f>IFERROR(IF(ISNUMBER(SMALL($J$16:$J$1014,ROWS($A$16:A51))),$B$4,""),"")</f>
        <v/>
      </c>
      <c r="H51" s="11" t="str">
        <f>IFERROR(IF(INDEX(All!$E$2:$E$1000,SMALL($J$16:$J$1014,ROWS($A$16:A51)))=$B$3,INDEX(All!$H$2:$H$1000,SMALL($J$16:$J$1014,ROWS($A$16:A51))),INDEX(All!$F$2:$F$1000,SMALL($J$16:$J$1014,ROWS($A$16:A51)))),"")</f>
        <v/>
      </c>
      <c r="J51" s="12" t="str">
        <f>IF(AND(OR(AND(All!E37=$B$3,All!G37=$B$4),AND(All!E37=$B$4,All!G37=$B$3)),IF($B$5="All",TRUE(),All!A37=$B$5),IF($B$6="All",TRUE(),All!B37=$B$6),IF($B$7="All",TRUE(),All!C37=$B$7)),ROW(All!E37)-1,"")</f>
        <v/>
      </c>
    </row>
    <row r="52" spans="1:10" ht="15" customHeight="1" x14ac:dyDescent="0.25">
      <c r="A52" s="10" t="str">
        <f>IFERROR(INDEX(All!$A$2:$A$1000,SMALL($J$16:$J$1014,ROWS($A$16:A52))),"")</f>
        <v/>
      </c>
      <c r="B52" s="10" t="str">
        <f>IFERROR(INDEX(All!$B$2:$B$1000,SMALL($J$16:$J$1014,ROWS($A$16:A52))),"")</f>
        <v/>
      </c>
      <c r="C52" s="10" t="str">
        <f>IFERROR(INDEX(All!$C$2:$C$1000,SMALL($J$16:$J$1014,ROWS($A$16:A52))),"")</f>
        <v/>
      </c>
      <c r="D52" s="10" t="str">
        <f>IFERROR(INDEX(All!$D$2:$D$1000,SMALL($J$16:$J$1014,ROWS($A$16:A52))),"")</f>
        <v/>
      </c>
      <c r="E52" s="10" t="str">
        <f>IFERROR(IF(ISNUMBER(SMALL($J$16:$J$1014,ROWS($A$16:A52))),$B$3,""),"")</f>
        <v/>
      </c>
      <c r="F52" s="11" t="str">
        <f>IFERROR(IF(INDEX(All!$E$2:$E$1000,SMALL($J$16:$J$1014,ROWS($A$16:A52)))=$B$3,INDEX(All!$F$2:$F$1000,SMALL($J$16:$J$1014,ROWS($A$16:A52))),INDEX(All!$H$2:$H$1000,SMALL($J$16:$J$1014,ROWS($A$16:A52)))),"")</f>
        <v/>
      </c>
      <c r="G52" s="10" t="str">
        <f>IFERROR(IF(ISNUMBER(SMALL($J$16:$J$1014,ROWS($A$16:A52))),$B$4,""),"")</f>
        <v/>
      </c>
      <c r="H52" s="11" t="str">
        <f>IFERROR(IF(INDEX(All!$E$2:$E$1000,SMALL($J$16:$J$1014,ROWS($A$16:A52)))=$B$3,INDEX(All!$H$2:$H$1000,SMALL($J$16:$J$1014,ROWS($A$16:A52))),INDEX(All!$F$2:$F$1000,SMALL($J$16:$J$1014,ROWS($A$16:A52)))),"")</f>
        <v/>
      </c>
      <c r="J52" s="12" t="str">
        <f>IF(AND(OR(AND(All!E38=$B$3,All!G38=$B$4),AND(All!E38=$B$4,All!G38=$B$3)),IF($B$5="All",TRUE(),All!A38=$B$5),IF($B$6="All",TRUE(),All!B38=$B$6),IF($B$7="All",TRUE(),All!C38=$B$7)),ROW(All!E38)-1,"")</f>
        <v/>
      </c>
    </row>
    <row r="53" spans="1:10" ht="15" customHeight="1" x14ac:dyDescent="0.25">
      <c r="A53" s="10" t="str">
        <f>IFERROR(INDEX(All!$A$2:$A$1000,SMALL($J$16:$J$1014,ROWS($A$16:A53))),"")</f>
        <v/>
      </c>
      <c r="B53" s="10" t="str">
        <f>IFERROR(INDEX(All!$B$2:$B$1000,SMALL($J$16:$J$1014,ROWS($A$16:A53))),"")</f>
        <v/>
      </c>
      <c r="C53" s="10" t="str">
        <f>IFERROR(INDEX(All!$C$2:$C$1000,SMALL($J$16:$J$1014,ROWS($A$16:A53))),"")</f>
        <v/>
      </c>
      <c r="D53" s="10" t="str">
        <f>IFERROR(INDEX(All!$D$2:$D$1000,SMALL($J$16:$J$1014,ROWS($A$16:A53))),"")</f>
        <v/>
      </c>
      <c r="E53" s="10" t="str">
        <f>IFERROR(IF(ISNUMBER(SMALL($J$16:$J$1014,ROWS($A$16:A53))),$B$3,""),"")</f>
        <v/>
      </c>
      <c r="F53" s="11" t="str">
        <f>IFERROR(IF(INDEX(All!$E$2:$E$1000,SMALL($J$16:$J$1014,ROWS($A$16:A53)))=$B$3,INDEX(All!$F$2:$F$1000,SMALL($J$16:$J$1014,ROWS($A$16:A53))),INDEX(All!$H$2:$H$1000,SMALL($J$16:$J$1014,ROWS($A$16:A53)))),"")</f>
        <v/>
      </c>
      <c r="G53" s="10" t="str">
        <f>IFERROR(IF(ISNUMBER(SMALL($J$16:$J$1014,ROWS($A$16:A53))),$B$4,""),"")</f>
        <v/>
      </c>
      <c r="H53" s="11" t="str">
        <f>IFERROR(IF(INDEX(All!$E$2:$E$1000,SMALL($J$16:$J$1014,ROWS($A$16:A53)))=$B$3,INDEX(All!$H$2:$H$1000,SMALL($J$16:$J$1014,ROWS($A$16:A53))),INDEX(All!$F$2:$F$1000,SMALL($J$16:$J$1014,ROWS($A$16:A53)))),"")</f>
        <v/>
      </c>
      <c r="J53" s="12" t="str">
        <f>IF(AND(OR(AND(All!E39=$B$3,All!G39=$B$4),AND(All!E39=$B$4,All!G39=$B$3)),IF($B$5="All",TRUE(),All!A39=$B$5),IF($B$6="All",TRUE(),All!B39=$B$6),IF($B$7="All",TRUE(),All!C39=$B$7)),ROW(All!E39)-1,"")</f>
        <v/>
      </c>
    </row>
    <row r="54" spans="1:10" ht="15" customHeight="1" x14ac:dyDescent="0.25">
      <c r="A54" s="10" t="str">
        <f>IFERROR(INDEX(All!$A$2:$A$1000,SMALL($J$16:$J$1014,ROWS($A$16:A54))),"")</f>
        <v/>
      </c>
      <c r="B54" s="10" t="str">
        <f>IFERROR(INDEX(All!$B$2:$B$1000,SMALL($J$16:$J$1014,ROWS($A$16:A54))),"")</f>
        <v/>
      </c>
      <c r="C54" s="10" t="str">
        <f>IFERROR(INDEX(All!$C$2:$C$1000,SMALL($J$16:$J$1014,ROWS($A$16:A54))),"")</f>
        <v/>
      </c>
      <c r="D54" s="10" t="str">
        <f>IFERROR(INDEX(All!$D$2:$D$1000,SMALL($J$16:$J$1014,ROWS($A$16:A54))),"")</f>
        <v/>
      </c>
      <c r="E54" s="10" t="str">
        <f>IFERROR(IF(ISNUMBER(SMALL($J$16:$J$1014,ROWS($A$16:A54))),$B$3,""),"")</f>
        <v/>
      </c>
      <c r="F54" s="11" t="str">
        <f>IFERROR(IF(INDEX(All!$E$2:$E$1000,SMALL($J$16:$J$1014,ROWS($A$16:A54)))=$B$3,INDEX(All!$F$2:$F$1000,SMALL($J$16:$J$1014,ROWS($A$16:A54))),INDEX(All!$H$2:$H$1000,SMALL($J$16:$J$1014,ROWS($A$16:A54)))),"")</f>
        <v/>
      </c>
      <c r="G54" s="10" t="str">
        <f>IFERROR(IF(ISNUMBER(SMALL($J$16:$J$1014,ROWS($A$16:A54))),$B$4,""),"")</f>
        <v/>
      </c>
      <c r="H54" s="11" t="str">
        <f>IFERROR(IF(INDEX(All!$E$2:$E$1000,SMALL($J$16:$J$1014,ROWS($A$16:A54)))=$B$3,INDEX(All!$H$2:$H$1000,SMALL($J$16:$J$1014,ROWS($A$16:A54))),INDEX(All!$F$2:$F$1000,SMALL($J$16:$J$1014,ROWS($A$16:A54)))),"")</f>
        <v/>
      </c>
      <c r="J54" s="12" t="str">
        <f>IF(AND(OR(AND(All!E40=$B$3,All!G40=$B$4),AND(All!E40=$B$4,All!G40=$B$3)),IF($B$5="All",TRUE(),All!A40=$B$5),IF($B$6="All",TRUE(),All!B40=$B$6),IF($B$7="All",TRUE(),All!C40=$B$7)),ROW(All!E40)-1,"")</f>
        <v/>
      </c>
    </row>
    <row r="55" spans="1:10" ht="15" customHeight="1" x14ac:dyDescent="0.25">
      <c r="A55" s="10" t="str">
        <f>IFERROR(INDEX(All!$A$2:$A$1000,SMALL($J$16:$J$1014,ROWS($A$16:A55))),"")</f>
        <v/>
      </c>
      <c r="B55" s="10" t="str">
        <f>IFERROR(INDEX(All!$B$2:$B$1000,SMALL($J$16:$J$1014,ROWS($A$16:A55))),"")</f>
        <v/>
      </c>
      <c r="C55" s="10" t="str">
        <f>IFERROR(INDEX(All!$C$2:$C$1000,SMALL($J$16:$J$1014,ROWS($A$16:A55))),"")</f>
        <v/>
      </c>
      <c r="D55" s="10" t="str">
        <f>IFERROR(INDEX(All!$D$2:$D$1000,SMALL($J$16:$J$1014,ROWS($A$16:A55))),"")</f>
        <v/>
      </c>
      <c r="E55" s="10" t="str">
        <f>IFERROR(IF(ISNUMBER(SMALL($J$16:$J$1014,ROWS($A$16:A55))),$B$3,""),"")</f>
        <v/>
      </c>
      <c r="F55" s="11" t="str">
        <f>IFERROR(IF(INDEX(All!$E$2:$E$1000,SMALL($J$16:$J$1014,ROWS($A$16:A55)))=$B$3,INDEX(All!$F$2:$F$1000,SMALL($J$16:$J$1014,ROWS($A$16:A55))),INDEX(All!$H$2:$H$1000,SMALL($J$16:$J$1014,ROWS($A$16:A55)))),"")</f>
        <v/>
      </c>
      <c r="G55" s="10" t="str">
        <f>IFERROR(IF(ISNUMBER(SMALL($J$16:$J$1014,ROWS($A$16:A55))),$B$4,""),"")</f>
        <v/>
      </c>
      <c r="H55" s="11" t="str">
        <f>IFERROR(IF(INDEX(All!$E$2:$E$1000,SMALL($J$16:$J$1014,ROWS($A$16:A55)))=$B$3,INDEX(All!$H$2:$H$1000,SMALL($J$16:$J$1014,ROWS($A$16:A55))),INDEX(All!$F$2:$F$1000,SMALL($J$16:$J$1014,ROWS($A$16:A55)))),"")</f>
        <v/>
      </c>
      <c r="J55" s="12" t="str">
        <f>IF(AND(OR(AND(All!E41=$B$3,All!G41=$B$4),AND(All!E41=$B$4,All!G41=$B$3)),IF($B$5="All",TRUE(),All!A41=$B$5),IF($B$6="All",TRUE(),All!B41=$B$6),IF($B$7="All",TRUE(),All!C41=$B$7)),ROW(All!E41)-1,"")</f>
        <v/>
      </c>
    </row>
    <row r="56" spans="1:10" ht="15" customHeight="1" x14ac:dyDescent="0.25">
      <c r="A56" s="10" t="str">
        <f>IFERROR(INDEX(All!$A$2:$A$1000,SMALL($J$16:$J$1014,ROWS($A$16:A56))),"")</f>
        <v/>
      </c>
      <c r="B56" s="10" t="str">
        <f>IFERROR(INDEX(All!$B$2:$B$1000,SMALL($J$16:$J$1014,ROWS($A$16:A56))),"")</f>
        <v/>
      </c>
      <c r="C56" s="10" t="str">
        <f>IFERROR(INDEX(All!$C$2:$C$1000,SMALL($J$16:$J$1014,ROWS($A$16:A56))),"")</f>
        <v/>
      </c>
      <c r="D56" s="10" t="str">
        <f>IFERROR(INDEX(All!$D$2:$D$1000,SMALL($J$16:$J$1014,ROWS($A$16:A56))),"")</f>
        <v/>
      </c>
      <c r="E56" s="10" t="str">
        <f>IFERROR(IF(ISNUMBER(SMALL($J$16:$J$1014,ROWS($A$16:A56))),$B$3,""),"")</f>
        <v/>
      </c>
      <c r="F56" s="11" t="str">
        <f>IFERROR(IF(INDEX(All!$E$2:$E$1000,SMALL($J$16:$J$1014,ROWS($A$16:A56)))=$B$3,INDEX(All!$F$2:$F$1000,SMALL($J$16:$J$1014,ROWS($A$16:A56))),INDEX(All!$H$2:$H$1000,SMALL($J$16:$J$1014,ROWS($A$16:A56)))),"")</f>
        <v/>
      </c>
      <c r="G56" s="10" t="str">
        <f>IFERROR(IF(ISNUMBER(SMALL($J$16:$J$1014,ROWS($A$16:A56))),$B$4,""),"")</f>
        <v/>
      </c>
      <c r="H56" s="11" t="str">
        <f>IFERROR(IF(INDEX(All!$E$2:$E$1000,SMALL($J$16:$J$1014,ROWS($A$16:A56)))=$B$3,INDEX(All!$H$2:$H$1000,SMALL($J$16:$J$1014,ROWS($A$16:A56))),INDEX(All!$F$2:$F$1000,SMALL($J$16:$J$1014,ROWS($A$16:A56)))),"")</f>
        <v/>
      </c>
      <c r="J56" s="12" t="str">
        <f>IF(AND(OR(AND(All!E42=$B$3,All!G42=$B$4),AND(All!E42=$B$4,All!G42=$B$3)),IF($B$5="All",TRUE(),All!A42=$B$5),IF($B$6="All",TRUE(),All!B42=$B$6),IF($B$7="All",TRUE(),All!C42=$B$7)),ROW(All!E42)-1,"")</f>
        <v/>
      </c>
    </row>
    <row r="57" spans="1:10" ht="15" customHeight="1" x14ac:dyDescent="0.25">
      <c r="A57" s="10" t="str">
        <f>IFERROR(INDEX(All!$A$2:$A$1000,SMALL($J$16:$J$1014,ROWS($A$16:A57))),"")</f>
        <v/>
      </c>
      <c r="B57" s="10" t="str">
        <f>IFERROR(INDEX(All!$B$2:$B$1000,SMALL($J$16:$J$1014,ROWS($A$16:A57))),"")</f>
        <v/>
      </c>
      <c r="C57" s="10" t="str">
        <f>IFERROR(INDEX(All!$C$2:$C$1000,SMALL($J$16:$J$1014,ROWS($A$16:A57))),"")</f>
        <v/>
      </c>
      <c r="D57" s="10" t="str">
        <f>IFERROR(INDEX(All!$D$2:$D$1000,SMALL($J$16:$J$1014,ROWS($A$16:A57))),"")</f>
        <v/>
      </c>
      <c r="E57" s="10" t="str">
        <f>IFERROR(IF(ISNUMBER(SMALL($J$16:$J$1014,ROWS($A$16:A57))),$B$3,""),"")</f>
        <v/>
      </c>
      <c r="F57" s="11" t="str">
        <f>IFERROR(IF(INDEX(All!$E$2:$E$1000,SMALL($J$16:$J$1014,ROWS($A$16:A57)))=$B$3,INDEX(All!$F$2:$F$1000,SMALL($J$16:$J$1014,ROWS($A$16:A57))),INDEX(All!$H$2:$H$1000,SMALL($J$16:$J$1014,ROWS($A$16:A57)))),"")</f>
        <v/>
      </c>
      <c r="G57" s="10" t="str">
        <f>IFERROR(IF(ISNUMBER(SMALL($J$16:$J$1014,ROWS($A$16:A57))),$B$4,""),"")</f>
        <v/>
      </c>
      <c r="H57" s="11" t="str">
        <f>IFERROR(IF(INDEX(All!$E$2:$E$1000,SMALL($J$16:$J$1014,ROWS($A$16:A57)))=$B$3,INDEX(All!$H$2:$H$1000,SMALL($J$16:$J$1014,ROWS($A$16:A57))),INDEX(All!$F$2:$F$1000,SMALL($J$16:$J$1014,ROWS($A$16:A57)))),"")</f>
        <v/>
      </c>
      <c r="J57" s="12" t="str">
        <f>IF(AND(OR(AND(All!E43=$B$3,All!G43=$B$4),AND(All!E43=$B$4,All!G43=$B$3)),IF($B$5="All",TRUE(),All!A43=$B$5),IF($B$6="All",TRUE(),All!B43=$B$6),IF($B$7="All",TRUE(),All!C43=$B$7)),ROW(All!E43)-1,"")</f>
        <v/>
      </c>
    </row>
    <row r="58" spans="1:10" ht="15" customHeight="1" x14ac:dyDescent="0.25">
      <c r="A58" s="10" t="str">
        <f>IFERROR(INDEX(All!$A$2:$A$1000,SMALL($J$16:$J$1014,ROWS($A$16:A58))),"")</f>
        <v/>
      </c>
      <c r="B58" s="10" t="str">
        <f>IFERROR(INDEX(All!$B$2:$B$1000,SMALL($J$16:$J$1014,ROWS($A$16:A58))),"")</f>
        <v/>
      </c>
      <c r="C58" s="10" t="str">
        <f>IFERROR(INDEX(All!$C$2:$C$1000,SMALL($J$16:$J$1014,ROWS($A$16:A58))),"")</f>
        <v/>
      </c>
      <c r="D58" s="10" t="str">
        <f>IFERROR(INDEX(All!$D$2:$D$1000,SMALL($J$16:$J$1014,ROWS($A$16:A58))),"")</f>
        <v/>
      </c>
      <c r="E58" s="10" t="str">
        <f>IFERROR(IF(ISNUMBER(SMALL($J$16:$J$1014,ROWS($A$16:A58))),$B$3,""),"")</f>
        <v/>
      </c>
      <c r="F58" s="11" t="str">
        <f>IFERROR(IF(INDEX(All!$E$2:$E$1000,SMALL($J$16:$J$1014,ROWS($A$16:A58)))=$B$3,INDEX(All!$F$2:$F$1000,SMALL($J$16:$J$1014,ROWS($A$16:A58))),INDEX(All!$H$2:$H$1000,SMALL($J$16:$J$1014,ROWS($A$16:A58)))),"")</f>
        <v/>
      </c>
      <c r="G58" s="10" t="str">
        <f>IFERROR(IF(ISNUMBER(SMALL($J$16:$J$1014,ROWS($A$16:A58))),$B$4,""),"")</f>
        <v/>
      </c>
      <c r="H58" s="11" t="str">
        <f>IFERROR(IF(INDEX(All!$E$2:$E$1000,SMALL($J$16:$J$1014,ROWS($A$16:A58)))=$B$3,INDEX(All!$H$2:$H$1000,SMALL($J$16:$J$1014,ROWS($A$16:A58))),INDEX(All!$F$2:$F$1000,SMALL($J$16:$J$1014,ROWS($A$16:A58)))),"")</f>
        <v/>
      </c>
      <c r="J58" s="12" t="str">
        <f>IF(AND(OR(AND(All!E44=$B$3,All!G44=$B$4),AND(All!E44=$B$4,All!G44=$B$3)),IF($B$5="All",TRUE(),All!A44=$B$5),IF($B$6="All",TRUE(),All!B44=$B$6),IF($B$7="All",TRUE(),All!C44=$B$7)),ROW(All!E44)-1,"")</f>
        <v/>
      </c>
    </row>
    <row r="59" spans="1:10" ht="15" customHeight="1" x14ac:dyDescent="0.25">
      <c r="A59" s="10" t="str">
        <f>IFERROR(INDEX(All!$A$2:$A$1000,SMALL($J$16:$J$1014,ROWS($A$16:A59))),"")</f>
        <v/>
      </c>
      <c r="B59" s="10" t="str">
        <f>IFERROR(INDEX(All!$B$2:$B$1000,SMALL($J$16:$J$1014,ROWS($A$16:A59))),"")</f>
        <v/>
      </c>
      <c r="C59" s="10" t="str">
        <f>IFERROR(INDEX(All!$C$2:$C$1000,SMALL($J$16:$J$1014,ROWS($A$16:A59))),"")</f>
        <v/>
      </c>
      <c r="D59" s="10" t="str">
        <f>IFERROR(INDEX(All!$D$2:$D$1000,SMALL($J$16:$J$1014,ROWS($A$16:A59))),"")</f>
        <v/>
      </c>
      <c r="E59" s="10" t="str">
        <f>IFERROR(IF(ISNUMBER(SMALL($J$16:$J$1014,ROWS($A$16:A59))),$B$3,""),"")</f>
        <v/>
      </c>
      <c r="F59" s="11" t="str">
        <f>IFERROR(IF(INDEX(All!$E$2:$E$1000,SMALL($J$16:$J$1014,ROWS($A$16:A59)))=$B$3,INDEX(All!$F$2:$F$1000,SMALL($J$16:$J$1014,ROWS($A$16:A59))),INDEX(All!$H$2:$H$1000,SMALL($J$16:$J$1014,ROWS($A$16:A59)))),"")</f>
        <v/>
      </c>
      <c r="G59" s="10" t="str">
        <f>IFERROR(IF(ISNUMBER(SMALL($J$16:$J$1014,ROWS($A$16:A59))),$B$4,""),"")</f>
        <v/>
      </c>
      <c r="H59" s="11" t="str">
        <f>IFERROR(IF(INDEX(All!$E$2:$E$1000,SMALL($J$16:$J$1014,ROWS($A$16:A59)))=$B$3,INDEX(All!$H$2:$H$1000,SMALL($J$16:$J$1014,ROWS($A$16:A59))),INDEX(All!$F$2:$F$1000,SMALL($J$16:$J$1014,ROWS($A$16:A59)))),"")</f>
        <v/>
      </c>
      <c r="J59" s="12" t="str">
        <f>IF(AND(OR(AND(All!E45=$B$3,All!G45=$B$4),AND(All!E45=$B$4,All!G45=$B$3)),IF($B$5="All",TRUE(),All!A45=$B$5),IF($B$6="All",TRUE(),All!B45=$B$6),IF($B$7="All",TRUE(),All!C45=$B$7)),ROW(All!E45)-1,"")</f>
        <v/>
      </c>
    </row>
    <row r="60" spans="1:10" ht="15" customHeight="1" x14ac:dyDescent="0.25">
      <c r="A60" s="10" t="str">
        <f>IFERROR(INDEX(All!$A$2:$A$1000,SMALL($J$16:$J$1014,ROWS($A$16:A60))),"")</f>
        <v/>
      </c>
      <c r="B60" s="10" t="str">
        <f>IFERROR(INDEX(All!$B$2:$B$1000,SMALL($J$16:$J$1014,ROWS($A$16:A60))),"")</f>
        <v/>
      </c>
      <c r="C60" s="10" t="str">
        <f>IFERROR(INDEX(All!$C$2:$C$1000,SMALL($J$16:$J$1014,ROWS($A$16:A60))),"")</f>
        <v/>
      </c>
      <c r="D60" s="10" t="str">
        <f>IFERROR(INDEX(All!$D$2:$D$1000,SMALL($J$16:$J$1014,ROWS($A$16:A60))),"")</f>
        <v/>
      </c>
      <c r="E60" s="10" t="str">
        <f>IFERROR(IF(ISNUMBER(SMALL($J$16:$J$1014,ROWS($A$16:A60))),$B$3,""),"")</f>
        <v/>
      </c>
      <c r="F60" s="11" t="str">
        <f>IFERROR(IF(INDEX(All!$E$2:$E$1000,SMALL($J$16:$J$1014,ROWS($A$16:A60)))=$B$3,INDEX(All!$F$2:$F$1000,SMALL($J$16:$J$1014,ROWS($A$16:A60))),INDEX(All!$H$2:$H$1000,SMALL($J$16:$J$1014,ROWS($A$16:A60)))),"")</f>
        <v/>
      </c>
      <c r="G60" s="10" t="str">
        <f>IFERROR(IF(ISNUMBER(SMALL($J$16:$J$1014,ROWS($A$16:A60))),$B$4,""),"")</f>
        <v/>
      </c>
      <c r="H60" s="11" t="str">
        <f>IFERROR(IF(INDEX(All!$E$2:$E$1000,SMALL($J$16:$J$1014,ROWS($A$16:A60)))=$B$3,INDEX(All!$H$2:$H$1000,SMALL($J$16:$J$1014,ROWS($A$16:A60))),INDEX(All!$F$2:$F$1000,SMALL($J$16:$J$1014,ROWS($A$16:A60)))),"")</f>
        <v/>
      </c>
      <c r="J60" s="12" t="str">
        <f>IF(AND(OR(AND(All!E46=$B$3,All!G46=$B$4),AND(All!E46=$B$4,All!G46=$B$3)),IF($B$5="All",TRUE(),All!A46=$B$5),IF($B$6="All",TRUE(),All!B46=$B$6),IF($B$7="All",TRUE(),All!C46=$B$7)),ROW(All!E46)-1,"")</f>
        <v/>
      </c>
    </row>
    <row r="61" spans="1:10" ht="15" customHeight="1" x14ac:dyDescent="0.25">
      <c r="A61" s="10" t="str">
        <f>IFERROR(INDEX(All!$A$2:$A$1000,SMALL($J$16:$J$1014,ROWS($A$16:A61))),"")</f>
        <v/>
      </c>
      <c r="B61" s="10" t="str">
        <f>IFERROR(INDEX(All!$B$2:$B$1000,SMALL($J$16:$J$1014,ROWS($A$16:A61))),"")</f>
        <v/>
      </c>
      <c r="C61" s="10" t="str">
        <f>IFERROR(INDEX(All!$C$2:$C$1000,SMALL($J$16:$J$1014,ROWS($A$16:A61))),"")</f>
        <v/>
      </c>
      <c r="D61" s="10" t="str">
        <f>IFERROR(INDEX(All!$D$2:$D$1000,SMALL($J$16:$J$1014,ROWS($A$16:A61))),"")</f>
        <v/>
      </c>
      <c r="E61" s="10" t="str">
        <f>IFERROR(IF(ISNUMBER(SMALL($J$16:$J$1014,ROWS($A$16:A61))),$B$3,""),"")</f>
        <v/>
      </c>
      <c r="F61" s="11" t="str">
        <f>IFERROR(IF(INDEX(All!$E$2:$E$1000,SMALL($J$16:$J$1014,ROWS($A$16:A61)))=$B$3,INDEX(All!$F$2:$F$1000,SMALL($J$16:$J$1014,ROWS($A$16:A61))),INDEX(All!$H$2:$H$1000,SMALL($J$16:$J$1014,ROWS($A$16:A61)))),"")</f>
        <v/>
      </c>
      <c r="G61" s="10" t="str">
        <f>IFERROR(IF(ISNUMBER(SMALL($J$16:$J$1014,ROWS($A$16:A61))),$B$4,""),"")</f>
        <v/>
      </c>
      <c r="H61" s="11" t="str">
        <f>IFERROR(IF(INDEX(All!$E$2:$E$1000,SMALL($J$16:$J$1014,ROWS($A$16:A61)))=$B$3,INDEX(All!$H$2:$H$1000,SMALL($J$16:$J$1014,ROWS($A$16:A61))),INDEX(All!$F$2:$F$1000,SMALL($J$16:$J$1014,ROWS($A$16:A61)))),"")</f>
        <v/>
      </c>
      <c r="J61" s="12" t="str">
        <f>IF(AND(OR(AND(All!E47=$B$3,All!G47=$B$4),AND(All!E47=$B$4,All!G47=$B$3)),IF($B$5="All",TRUE(),All!A47=$B$5),IF($B$6="All",TRUE(),All!B47=$B$6),IF($B$7="All",TRUE(),All!C47=$B$7)),ROW(All!E47)-1,"")</f>
        <v/>
      </c>
    </row>
    <row r="62" spans="1:10" ht="15" customHeight="1" x14ac:dyDescent="0.25">
      <c r="A62" s="10" t="str">
        <f>IFERROR(INDEX(All!$A$2:$A$1000,SMALL($J$16:$J$1014,ROWS($A$16:A62))),"")</f>
        <v/>
      </c>
      <c r="B62" s="10" t="str">
        <f>IFERROR(INDEX(All!$B$2:$B$1000,SMALL($J$16:$J$1014,ROWS($A$16:A62))),"")</f>
        <v/>
      </c>
      <c r="C62" s="10" t="str">
        <f>IFERROR(INDEX(All!$C$2:$C$1000,SMALL($J$16:$J$1014,ROWS($A$16:A62))),"")</f>
        <v/>
      </c>
      <c r="D62" s="10" t="str">
        <f>IFERROR(INDEX(All!$D$2:$D$1000,SMALL($J$16:$J$1014,ROWS($A$16:A62))),"")</f>
        <v/>
      </c>
      <c r="E62" s="10" t="str">
        <f>IFERROR(IF(ISNUMBER(SMALL($J$16:$J$1014,ROWS($A$16:A62))),$B$3,""),"")</f>
        <v/>
      </c>
      <c r="F62" s="11" t="str">
        <f>IFERROR(IF(INDEX(All!$E$2:$E$1000,SMALL($J$16:$J$1014,ROWS($A$16:A62)))=$B$3,INDEX(All!$F$2:$F$1000,SMALL($J$16:$J$1014,ROWS($A$16:A62))),INDEX(All!$H$2:$H$1000,SMALL($J$16:$J$1014,ROWS($A$16:A62)))),"")</f>
        <v/>
      </c>
      <c r="G62" s="10" t="str">
        <f>IFERROR(IF(ISNUMBER(SMALL($J$16:$J$1014,ROWS($A$16:A62))),$B$4,""),"")</f>
        <v/>
      </c>
      <c r="H62" s="11" t="str">
        <f>IFERROR(IF(INDEX(All!$E$2:$E$1000,SMALL($J$16:$J$1014,ROWS($A$16:A62)))=$B$3,INDEX(All!$H$2:$H$1000,SMALL($J$16:$J$1014,ROWS($A$16:A62))),INDEX(All!$F$2:$F$1000,SMALL($J$16:$J$1014,ROWS($A$16:A62)))),"")</f>
        <v/>
      </c>
      <c r="J62" s="12" t="str">
        <f>IF(AND(OR(AND(All!E48=$B$3,All!G48=$B$4),AND(All!E48=$B$4,All!G48=$B$3)),IF($B$5="All",TRUE(),All!A48=$B$5),IF($B$6="All",TRUE(),All!B48=$B$6),IF($B$7="All",TRUE(),All!C48=$B$7)),ROW(All!E48)-1,"")</f>
        <v/>
      </c>
    </row>
    <row r="63" spans="1:10" ht="15" customHeight="1" x14ac:dyDescent="0.25">
      <c r="A63" s="10" t="str">
        <f>IFERROR(INDEX(All!$A$2:$A$1000,SMALL($J$16:$J$1014,ROWS($A$16:A63))),"")</f>
        <v/>
      </c>
      <c r="B63" s="10" t="str">
        <f>IFERROR(INDEX(All!$B$2:$B$1000,SMALL($J$16:$J$1014,ROWS($A$16:A63))),"")</f>
        <v/>
      </c>
      <c r="C63" s="10" t="str">
        <f>IFERROR(INDEX(All!$C$2:$C$1000,SMALL($J$16:$J$1014,ROWS($A$16:A63))),"")</f>
        <v/>
      </c>
      <c r="D63" s="10" t="str">
        <f>IFERROR(INDEX(All!$D$2:$D$1000,SMALL($J$16:$J$1014,ROWS($A$16:A63))),"")</f>
        <v/>
      </c>
      <c r="E63" s="10" t="str">
        <f>IFERROR(IF(ISNUMBER(SMALL($J$16:$J$1014,ROWS($A$16:A63))),$B$3,""),"")</f>
        <v/>
      </c>
      <c r="F63" s="11" t="str">
        <f>IFERROR(IF(INDEX(All!$E$2:$E$1000,SMALL($J$16:$J$1014,ROWS($A$16:A63)))=$B$3,INDEX(All!$F$2:$F$1000,SMALL($J$16:$J$1014,ROWS($A$16:A63))),INDEX(All!$H$2:$H$1000,SMALL($J$16:$J$1014,ROWS($A$16:A63)))),"")</f>
        <v/>
      </c>
      <c r="G63" s="10" t="str">
        <f>IFERROR(IF(ISNUMBER(SMALL($J$16:$J$1014,ROWS($A$16:A63))),$B$4,""),"")</f>
        <v/>
      </c>
      <c r="H63" s="11" t="str">
        <f>IFERROR(IF(INDEX(All!$E$2:$E$1000,SMALL($J$16:$J$1014,ROWS($A$16:A63)))=$B$3,INDEX(All!$H$2:$H$1000,SMALL($J$16:$J$1014,ROWS($A$16:A63))),INDEX(All!$F$2:$F$1000,SMALL($J$16:$J$1014,ROWS($A$16:A63)))),"")</f>
        <v/>
      </c>
      <c r="J63" s="12" t="str">
        <f>IF(AND(OR(AND(All!E49=$B$3,All!G49=$B$4),AND(All!E49=$B$4,All!G49=$B$3)),IF($B$5="All",TRUE(),All!A49=$B$5),IF($B$6="All",TRUE(),All!B49=$B$6),IF($B$7="All",TRUE(),All!C49=$B$7)),ROW(All!E49)-1,"")</f>
        <v/>
      </c>
    </row>
    <row r="64" spans="1:10" ht="15" customHeight="1" x14ac:dyDescent="0.25">
      <c r="A64" s="10" t="str">
        <f>IFERROR(INDEX(All!$A$2:$A$1000,SMALL($J$16:$J$1014,ROWS($A$16:A64))),"")</f>
        <v/>
      </c>
      <c r="B64" s="10" t="str">
        <f>IFERROR(INDEX(All!$B$2:$B$1000,SMALL($J$16:$J$1014,ROWS($A$16:A64))),"")</f>
        <v/>
      </c>
      <c r="C64" s="10" t="str">
        <f>IFERROR(INDEX(All!$C$2:$C$1000,SMALL($J$16:$J$1014,ROWS($A$16:A64))),"")</f>
        <v/>
      </c>
      <c r="D64" s="10" t="str">
        <f>IFERROR(INDEX(All!$D$2:$D$1000,SMALL($J$16:$J$1014,ROWS($A$16:A64))),"")</f>
        <v/>
      </c>
      <c r="E64" s="10" t="str">
        <f>IFERROR(IF(ISNUMBER(SMALL($J$16:$J$1014,ROWS($A$16:A64))),$B$3,""),"")</f>
        <v/>
      </c>
      <c r="F64" s="11" t="str">
        <f>IFERROR(IF(INDEX(All!$E$2:$E$1000,SMALL($J$16:$J$1014,ROWS($A$16:A64)))=$B$3,INDEX(All!$F$2:$F$1000,SMALL($J$16:$J$1014,ROWS($A$16:A64))),INDEX(All!$H$2:$H$1000,SMALL($J$16:$J$1014,ROWS($A$16:A64)))),"")</f>
        <v/>
      </c>
      <c r="G64" s="10" t="str">
        <f>IFERROR(IF(ISNUMBER(SMALL($J$16:$J$1014,ROWS($A$16:A64))),$B$4,""),"")</f>
        <v/>
      </c>
      <c r="H64" s="11" t="str">
        <f>IFERROR(IF(INDEX(All!$E$2:$E$1000,SMALL($J$16:$J$1014,ROWS($A$16:A64)))=$B$3,INDEX(All!$H$2:$H$1000,SMALL($J$16:$J$1014,ROWS($A$16:A64))),INDEX(All!$F$2:$F$1000,SMALL($J$16:$J$1014,ROWS($A$16:A64)))),"")</f>
        <v/>
      </c>
      <c r="J64" s="12" t="str">
        <f>IF(AND(OR(AND(All!E50=$B$3,All!G50=$B$4),AND(All!E50=$B$4,All!G50=$B$3)),IF($B$5="All",TRUE(),All!A50=$B$5),IF($B$6="All",TRUE(),All!B50=$B$6),IF($B$7="All",TRUE(),All!C50=$B$7)),ROW(All!E50)-1,"")</f>
        <v/>
      </c>
    </row>
    <row r="65" spans="1:10" ht="15" customHeight="1" x14ac:dyDescent="0.25">
      <c r="A65" s="10" t="str">
        <f>IFERROR(INDEX(All!$A$2:$A$1000,SMALL($J$16:$J$1014,ROWS($A$16:A65))),"")</f>
        <v/>
      </c>
      <c r="B65" s="10" t="str">
        <f>IFERROR(INDEX(All!$B$2:$B$1000,SMALL($J$16:$J$1014,ROWS($A$16:A65))),"")</f>
        <v/>
      </c>
      <c r="C65" s="10" t="str">
        <f>IFERROR(INDEX(All!$C$2:$C$1000,SMALL($J$16:$J$1014,ROWS($A$16:A65))),"")</f>
        <v/>
      </c>
      <c r="D65" s="10" t="str">
        <f>IFERROR(INDEX(All!$D$2:$D$1000,SMALL($J$16:$J$1014,ROWS($A$16:A65))),"")</f>
        <v/>
      </c>
      <c r="E65" s="10" t="str">
        <f>IFERROR(IF(ISNUMBER(SMALL($J$16:$J$1014,ROWS($A$16:A65))),$B$3,""),"")</f>
        <v/>
      </c>
      <c r="F65" s="11" t="str">
        <f>IFERROR(IF(INDEX(All!$E$2:$E$1000,SMALL($J$16:$J$1014,ROWS($A$16:A65)))=$B$3,INDEX(All!$F$2:$F$1000,SMALL($J$16:$J$1014,ROWS($A$16:A65))),INDEX(All!$H$2:$H$1000,SMALL($J$16:$J$1014,ROWS($A$16:A65)))),"")</f>
        <v/>
      </c>
      <c r="G65" s="10" t="str">
        <f>IFERROR(IF(ISNUMBER(SMALL($J$16:$J$1014,ROWS($A$16:A65))),$B$4,""),"")</f>
        <v/>
      </c>
      <c r="H65" s="11" t="str">
        <f>IFERROR(IF(INDEX(All!$E$2:$E$1000,SMALL($J$16:$J$1014,ROWS($A$16:A65)))=$B$3,INDEX(All!$H$2:$H$1000,SMALL($J$16:$J$1014,ROWS($A$16:A65))),INDEX(All!$F$2:$F$1000,SMALL($J$16:$J$1014,ROWS($A$16:A65)))),"")</f>
        <v/>
      </c>
      <c r="J65" s="12" t="str">
        <f>IF(AND(OR(AND(All!E51=$B$3,All!G51=$B$4),AND(All!E51=$B$4,All!G51=$B$3)),IF($B$5="All",TRUE(),All!A51=$B$5),IF($B$6="All",TRUE(),All!B51=$B$6),IF($B$7="All",TRUE(),All!C51=$B$7)),ROW(All!E51)-1,"")</f>
        <v/>
      </c>
    </row>
    <row r="66" spans="1:10" ht="15" customHeight="1" x14ac:dyDescent="0.25">
      <c r="A66" s="10" t="str">
        <f>IFERROR(INDEX(All!$A$2:$A$1000,SMALL($J$16:$J$1014,ROWS($A$16:A66))),"")</f>
        <v/>
      </c>
      <c r="B66" s="10" t="str">
        <f>IFERROR(INDEX(All!$B$2:$B$1000,SMALL($J$16:$J$1014,ROWS($A$16:A66))),"")</f>
        <v/>
      </c>
      <c r="C66" s="10" t="str">
        <f>IFERROR(INDEX(All!$C$2:$C$1000,SMALL($J$16:$J$1014,ROWS($A$16:A66))),"")</f>
        <v/>
      </c>
      <c r="D66" s="10" t="str">
        <f>IFERROR(INDEX(All!$D$2:$D$1000,SMALL($J$16:$J$1014,ROWS($A$16:A66))),"")</f>
        <v/>
      </c>
      <c r="E66" s="10" t="str">
        <f>IFERROR(IF(ISNUMBER(SMALL($J$16:$J$1014,ROWS($A$16:A66))),$B$3,""),"")</f>
        <v/>
      </c>
      <c r="F66" s="11" t="str">
        <f>IFERROR(IF(INDEX(All!$E$2:$E$1000,SMALL($J$16:$J$1014,ROWS($A$16:A66)))=$B$3,INDEX(All!$F$2:$F$1000,SMALL($J$16:$J$1014,ROWS($A$16:A66))),INDEX(All!$H$2:$H$1000,SMALL($J$16:$J$1014,ROWS($A$16:A66)))),"")</f>
        <v/>
      </c>
      <c r="G66" s="10" t="str">
        <f>IFERROR(IF(ISNUMBER(SMALL($J$16:$J$1014,ROWS($A$16:A66))),$B$4,""),"")</f>
        <v/>
      </c>
      <c r="H66" s="11" t="str">
        <f>IFERROR(IF(INDEX(All!$E$2:$E$1000,SMALL($J$16:$J$1014,ROWS($A$16:A66)))=$B$3,INDEX(All!$H$2:$H$1000,SMALL($J$16:$J$1014,ROWS($A$16:A66))),INDEX(All!$F$2:$F$1000,SMALL($J$16:$J$1014,ROWS($A$16:A66)))),"")</f>
        <v/>
      </c>
      <c r="J66" s="12" t="str">
        <f>IF(AND(OR(AND(All!E52=$B$3,All!G52=$B$4),AND(All!E52=$B$4,All!G52=$B$3)),IF($B$5="All",TRUE(),All!A52=$B$5),IF($B$6="All",TRUE(),All!B52=$B$6),IF($B$7="All",TRUE(),All!C52=$B$7)),ROW(All!E52)-1,"")</f>
        <v/>
      </c>
    </row>
    <row r="67" spans="1:10" ht="15" customHeight="1" x14ac:dyDescent="0.25">
      <c r="A67" s="10" t="str">
        <f>IFERROR(INDEX(All!$A$2:$A$1000,SMALL($J$16:$J$1014,ROWS($A$16:A67))),"")</f>
        <v/>
      </c>
      <c r="B67" s="10" t="str">
        <f>IFERROR(INDEX(All!$B$2:$B$1000,SMALL($J$16:$J$1014,ROWS($A$16:A67))),"")</f>
        <v/>
      </c>
      <c r="C67" s="10" t="str">
        <f>IFERROR(INDEX(All!$C$2:$C$1000,SMALL($J$16:$J$1014,ROWS($A$16:A67))),"")</f>
        <v/>
      </c>
      <c r="D67" s="10" t="str">
        <f>IFERROR(INDEX(All!$D$2:$D$1000,SMALL($J$16:$J$1014,ROWS($A$16:A67))),"")</f>
        <v/>
      </c>
      <c r="E67" s="10" t="str">
        <f>IFERROR(IF(ISNUMBER(SMALL($J$16:$J$1014,ROWS($A$16:A67))),$B$3,""),"")</f>
        <v/>
      </c>
      <c r="F67" s="11" t="str">
        <f>IFERROR(IF(INDEX(All!$E$2:$E$1000,SMALL($J$16:$J$1014,ROWS($A$16:A67)))=$B$3,INDEX(All!$F$2:$F$1000,SMALL($J$16:$J$1014,ROWS($A$16:A67))),INDEX(All!$H$2:$H$1000,SMALL($J$16:$J$1014,ROWS($A$16:A67)))),"")</f>
        <v/>
      </c>
      <c r="G67" s="10" t="str">
        <f>IFERROR(IF(ISNUMBER(SMALL($J$16:$J$1014,ROWS($A$16:A67))),$B$4,""),"")</f>
        <v/>
      </c>
      <c r="H67" s="11" t="str">
        <f>IFERROR(IF(INDEX(All!$E$2:$E$1000,SMALL($J$16:$J$1014,ROWS($A$16:A67)))=$B$3,INDEX(All!$H$2:$H$1000,SMALL($J$16:$J$1014,ROWS($A$16:A67))),INDEX(All!$F$2:$F$1000,SMALL($J$16:$J$1014,ROWS($A$16:A67)))),"")</f>
        <v/>
      </c>
      <c r="J67" s="12" t="str">
        <f>IF(AND(OR(AND(All!E53=$B$3,All!G53=$B$4),AND(All!E53=$B$4,All!G53=$B$3)),IF($B$5="All",TRUE(),All!A53=$B$5),IF($B$6="All",TRUE(),All!B53=$B$6),IF($B$7="All",TRUE(),All!C53=$B$7)),ROW(All!E53)-1,"")</f>
        <v/>
      </c>
    </row>
    <row r="68" spans="1:10" ht="15" customHeight="1" x14ac:dyDescent="0.25">
      <c r="A68" s="10" t="str">
        <f>IFERROR(INDEX(All!$A$2:$A$1000,SMALL($J$16:$J$1014,ROWS($A$16:A68))),"")</f>
        <v/>
      </c>
      <c r="B68" s="10" t="str">
        <f>IFERROR(INDEX(All!$B$2:$B$1000,SMALL($J$16:$J$1014,ROWS($A$16:A68))),"")</f>
        <v/>
      </c>
      <c r="C68" s="10" t="str">
        <f>IFERROR(INDEX(All!$C$2:$C$1000,SMALL($J$16:$J$1014,ROWS($A$16:A68))),"")</f>
        <v/>
      </c>
      <c r="D68" s="10" t="str">
        <f>IFERROR(INDEX(All!$D$2:$D$1000,SMALL($J$16:$J$1014,ROWS($A$16:A68))),"")</f>
        <v/>
      </c>
      <c r="E68" s="10" t="str">
        <f>IFERROR(IF(ISNUMBER(SMALL($J$16:$J$1014,ROWS($A$16:A68))),$B$3,""),"")</f>
        <v/>
      </c>
      <c r="F68" s="11" t="str">
        <f>IFERROR(IF(INDEX(All!$E$2:$E$1000,SMALL($J$16:$J$1014,ROWS($A$16:A68)))=$B$3,INDEX(All!$F$2:$F$1000,SMALL($J$16:$J$1014,ROWS($A$16:A68))),INDEX(All!$H$2:$H$1000,SMALL($J$16:$J$1014,ROWS($A$16:A68)))),"")</f>
        <v/>
      </c>
      <c r="G68" s="10" t="str">
        <f>IFERROR(IF(ISNUMBER(SMALL($J$16:$J$1014,ROWS($A$16:A68))),$B$4,""),"")</f>
        <v/>
      </c>
      <c r="H68" s="11" t="str">
        <f>IFERROR(IF(INDEX(All!$E$2:$E$1000,SMALL($J$16:$J$1014,ROWS($A$16:A68)))=$B$3,INDEX(All!$H$2:$H$1000,SMALL($J$16:$J$1014,ROWS($A$16:A68))),INDEX(All!$F$2:$F$1000,SMALL($J$16:$J$1014,ROWS($A$16:A68)))),"")</f>
        <v/>
      </c>
      <c r="J68" s="12" t="str">
        <f>IF(AND(OR(AND(All!E54=$B$3,All!G54=$B$4),AND(All!E54=$B$4,All!G54=$B$3)),IF($B$5="All",TRUE(),All!A54=$B$5),IF($B$6="All",TRUE(),All!B54=$B$6),IF($B$7="All",TRUE(),All!C54=$B$7)),ROW(All!E54)-1,"")</f>
        <v/>
      </c>
    </row>
    <row r="69" spans="1:10" ht="15" customHeight="1" x14ac:dyDescent="0.25">
      <c r="A69" s="10" t="str">
        <f>IFERROR(INDEX(All!$A$2:$A$1000,SMALL($J$16:$J$1014,ROWS($A$16:A69))),"")</f>
        <v/>
      </c>
      <c r="B69" s="10" t="str">
        <f>IFERROR(INDEX(All!$B$2:$B$1000,SMALL($J$16:$J$1014,ROWS($A$16:A69))),"")</f>
        <v/>
      </c>
      <c r="C69" s="10" t="str">
        <f>IFERROR(INDEX(All!$C$2:$C$1000,SMALL($J$16:$J$1014,ROWS($A$16:A69))),"")</f>
        <v/>
      </c>
      <c r="D69" s="10" t="str">
        <f>IFERROR(INDEX(All!$D$2:$D$1000,SMALL($J$16:$J$1014,ROWS($A$16:A69))),"")</f>
        <v/>
      </c>
      <c r="E69" s="10" t="str">
        <f>IFERROR(IF(ISNUMBER(SMALL($J$16:$J$1014,ROWS($A$16:A69))),$B$3,""),"")</f>
        <v/>
      </c>
      <c r="F69" s="11" t="str">
        <f>IFERROR(IF(INDEX(All!$E$2:$E$1000,SMALL($J$16:$J$1014,ROWS($A$16:A69)))=$B$3,INDEX(All!$F$2:$F$1000,SMALL($J$16:$J$1014,ROWS($A$16:A69))),INDEX(All!$H$2:$H$1000,SMALL($J$16:$J$1014,ROWS($A$16:A69)))),"")</f>
        <v/>
      </c>
      <c r="G69" s="10" t="str">
        <f>IFERROR(IF(ISNUMBER(SMALL($J$16:$J$1014,ROWS($A$16:A69))),$B$4,""),"")</f>
        <v/>
      </c>
      <c r="H69" s="11" t="str">
        <f>IFERROR(IF(INDEX(All!$E$2:$E$1000,SMALL($J$16:$J$1014,ROWS($A$16:A69)))=$B$3,INDEX(All!$H$2:$H$1000,SMALL($J$16:$J$1014,ROWS($A$16:A69))),INDEX(All!$F$2:$F$1000,SMALL($J$16:$J$1014,ROWS($A$16:A69)))),"")</f>
        <v/>
      </c>
      <c r="J69" s="12" t="str">
        <f>IF(AND(OR(AND(All!E55=$B$3,All!G55=$B$4),AND(All!E55=$B$4,All!G55=$B$3)),IF($B$5="All",TRUE(),All!A55=$B$5),IF($B$6="All",TRUE(),All!B55=$B$6),IF($B$7="All",TRUE(),All!C55=$B$7)),ROW(All!E55)-1,"")</f>
        <v/>
      </c>
    </row>
    <row r="70" spans="1:10" ht="15" customHeight="1" x14ac:dyDescent="0.25">
      <c r="A70" s="10" t="str">
        <f>IFERROR(INDEX(All!$A$2:$A$1000,SMALL($J$16:$J$1014,ROWS($A$16:A70))),"")</f>
        <v/>
      </c>
      <c r="B70" s="10" t="str">
        <f>IFERROR(INDEX(All!$B$2:$B$1000,SMALL($J$16:$J$1014,ROWS($A$16:A70))),"")</f>
        <v/>
      </c>
      <c r="C70" s="10" t="str">
        <f>IFERROR(INDEX(All!$C$2:$C$1000,SMALL($J$16:$J$1014,ROWS($A$16:A70))),"")</f>
        <v/>
      </c>
      <c r="D70" s="10" t="str">
        <f>IFERROR(INDEX(All!$D$2:$D$1000,SMALL($J$16:$J$1014,ROWS($A$16:A70))),"")</f>
        <v/>
      </c>
      <c r="E70" s="10" t="str">
        <f>IFERROR(IF(ISNUMBER(SMALL($J$16:$J$1014,ROWS($A$16:A70))),$B$3,""),"")</f>
        <v/>
      </c>
      <c r="F70" s="11" t="str">
        <f>IFERROR(IF(INDEX(All!$E$2:$E$1000,SMALL($J$16:$J$1014,ROWS($A$16:A70)))=$B$3,INDEX(All!$F$2:$F$1000,SMALL($J$16:$J$1014,ROWS($A$16:A70))),INDEX(All!$H$2:$H$1000,SMALL($J$16:$J$1014,ROWS($A$16:A70)))),"")</f>
        <v/>
      </c>
      <c r="G70" s="10" t="str">
        <f>IFERROR(IF(ISNUMBER(SMALL($J$16:$J$1014,ROWS($A$16:A70))),$B$4,""),"")</f>
        <v/>
      </c>
      <c r="H70" s="11" t="str">
        <f>IFERROR(IF(INDEX(All!$E$2:$E$1000,SMALL($J$16:$J$1014,ROWS($A$16:A70)))=$B$3,INDEX(All!$H$2:$H$1000,SMALL($J$16:$J$1014,ROWS($A$16:A70))),INDEX(All!$F$2:$F$1000,SMALL($J$16:$J$1014,ROWS($A$16:A70)))),"")</f>
        <v/>
      </c>
      <c r="J70" s="12" t="str">
        <f>IF(AND(OR(AND(All!E56=$B$3,All!G56=$B$4),AND(All!E56=$B$4,All!G56=$B$3)),IF($B$5="All",TRUE(),All!A56=$B$5),IF($B$6="All",TRUE(),All!B56=$B$6),IF($B$7="All",TRUE(),All!C56=$B$7)),ROW(All!E56)-1,"")</f>
        <v/>
      </c>
    </row>
    <row r="71" spans="1:10" ht="15" customHeight="1" x14ac:dyDescent="0.25">
      <c r="A71" s="10" t="str">
        <f>IFERROR(INDEX(All!$A$2:$A$1000,SMALL($J$16:$J$1014,ROWS($A$16:A71))),"")</f>
        <v/>
      </c>
      <c r="B71" s="10" t="str">
        <f>IFERROR(INDEX(All!$B$2:$B$1000,SMALL($J$16:$J$1014,ROWS($A$16:A71))),"")</f>
        <v/>
      </c>
      <c r="C71" s="10" t="str">
        <f>IFERROR(INDEX(All!$C$2:$C$1000,SMALL($J$16:$J$1014,ROWS($A$16:A71))),"")</f>
        <v/>
      </c>
      <c r="D71" s="10" t="str">
        <f>IFERROR(INDEX(All!$D$2:$D$1000,SMALL($J$16:$J$1014,ROWS($A$16:A71))),"")</f>
        <v/>
      </c>
      <c r="E71" s="10" t="str">
        <f>IFERROR(IF(ISNUMBER(SMALL($J$16:$J$1014,ROWS($A$16:A71))),$B$3,""),"")</f>
        <v/>
      </c>
      <c r="F71" s="11" t="str">
        <f>IFERROR(IF(INDEX(All!$E$2:$E$1000,SMALL($J$16:$J$1014,ROWS($A$16:A71)))=$B$3,INDEX(All!$F$2:$F$1000,SMALL($J$16:$J$1014,ROWS($A$16:A71))),INDEX(All!$H$2:$H$1000,SMALL($J$16:$J$1014,ROWS($A$16:A71)))),"")</f>
        <v/>
      </c>
      <c r="G71" s="10" t="str">
        <f>IFERROR(IF(ISNUMBER(SMALL($J$16:$J$1014,ROWS($A$16:A71))),$B$4,""),"")</f>
        <v/>
      </c>
      <c r="H71" s="11" t="str">
        <f>IFERROR(IF(INDEX(All!$E$2:$E$1000,SMALL($J$16:$J$1014,ROWS($A$16:A71)))=$B$3,INDEX(All!$H$2:$H$1000,SMALL($J$16:$J$1014,ROWS($A$16:A71))),INDEX(All!$F$2:$F$1000,SMALL($J$16:$J$1014,ROWS($A$16:A71)))),"")</f>
        <v/>
      </c>
      <c r="J71" s="12" t="str">
        <f>IF(AND(OR(AND(All!E57=$B$3,All!G57=$B$4),AND(All!E57=$B$4,All!G57=$B$3)),IF($B$5="All",TRUE(),All!A57=$B$5),IF($B$6="All",TRUE(),All!B57=$B$6),IF($B$7="All",TRUE(),All!C57=$B$7)),ROW(All!E57)-1,"")</f>
        <v/>
      </c>
    </row>
    <row r="72" spans="1:10" ht="15" customHeight="1" x14ac:dyDescent="0.25">
      <c r="A72" s="10" t="str">
        <f>IFERROR(INDEX(All!$A$2:$A$1000,SMALL($J$16:$J$1014,ROWS($A$16:A72))),"")</f>
        <v/>
      </c>
      <c r="B72" s="10" t="str">
        <f>IFERROR(INDEX(All!$B$2:$B$1000,SMALL($J$16:$J$1014,ROWS($A$16:A72))),"")</f>
        <v/>
      </c>
      <c r="C72" s="10" t="str">
        <f>IFERROR(INDEX(All!$C$2:$C$1000,SMALL($J$16:$J$1014,ROWS($A$16:A72))),"")</f>
        <v/>
      </c>
      <c r="D72" s="10" t="str">
        <f>IFERROR(INDEX(All!$D$2:$D$1000,SMALL($J$16:$J$1014,ROWS($A$16:A72))),"")</f>
        <v/>
      </c>
      <c r="E72" s="10" t="str">
        <f>IFERROR(IF(ISNUMBER(SMALL($J$16:$J$1014,ROWS($A$16:A72))),$B$3,""),"")</f>
        <v/>
      </c>
      <c r="F72" s="11" t="str">
        <f>IFERROR(IF(INDEX(All!$E$2:$E$1000,SMALL($J$16:$J$1014,ROWS($A$16:A72)))=$B$3,INDEX(All!$F$2:$F$1000,SMALL($J$16:$J$1014,ROWS($A$16:A72))),INDEX(All!$H$2:$H$1000,SMALL($J$16:$J$1014,ROWS($A$16:A72)))),"")</f>
        <v/>
      </c>
      <c r="G72" s="10" t="str">
        <f>IFERROR(IF(ISNUMBER(SMALL($J$16:$J$1014,ROWS($A$16:A72))),$B$4,""),"")</f>
        <v/>
      </c>
      <c r="H72" s="11" t="str">
        <f>IFERROR(IF(INDEX(All!$E$2:$E$1000,SMALL($J$16:$J$1014,ROWS($A$16:A72)))=$B$3,INDEX(All!$H$2:$H$1000,SMALL($J$16:$J$1014,ROWS($A$16:A72))),INDEX(All!$F$2:$F$1000,SMALL($J$16:$J$1014,ROWS($A$16:A72)))),"")</f>
        <v/>
      </c>
      <c r="J72" s="12" t="str">
        <f>IF(AND(OR(AND(All!E58=$B$3,All!G58=$B$4),AND(All!E58=$B$4,All!G58=$B$3)),IF($B$5="All",TRUE(),All!A58=$B$5),IF($B$6="All",TRUE(),All!B58=$B$6),IF($B$7="All",TRUE(),All!C58=$B$7)),ROW(All!E58)-1,"")</f>
        <v/>
      </c>
    </row>
    <row r="73" spans="1:10" ht="15" customHeight="1" x14ac:dyDescent="0.25">
      <c r="A73" s="10" t="str">
        <f>IFERROR(INDEX(All!$A$2:$A$1000,SMALL($J$16:$J$1014,ROWS($A$16:A73))),"")</f>
        <v/>
      </c>
      <c r="B73" s="10" t="str">
        <f>IFERROR(INDEX(All!$B$2:$B$1000,SMALL($J$16:$J$1014,ROWS($A$16:A73))),"")</f>
        <v/>
      </c>
      <c r="C73" s="10" t="str">
        <f>IFERROR(INDEX(All!$C$2:$C$1000,SMALL($J$16:$J$1014,ROWS($A$16:A73))),"")</f>
        <v/>
      </c>
      <c r="D73" s="10" t="str">
        <f>IFERROR(INDEX(All!$D$2:$D$1000,SMALL($J$16:$J$1014,ROWS($A$16:A73))),"")</f>
        <v/>
      </c>
      <c r="E73" s="10" t="str">
        <f>IFERROR(IF(ISNUMBER(SMALL($J$16:$J$1014,ROWS($A$16:A73))),$B$3,""),"")</f>
        <v/>
      </c>
      <c r="F73" s="11" t="str">
        <f>IFERROR(IF(INDEX(All!$E$2:$E$1000,SMALL($J$16:$J$1014,ROWS($A$16:A73)))=$B$3,INDEX(All!$F$2:$F$1000,SMALL($J$16:$J$1014,ROWS($A$16:A73))),INDEX(All!$H$2:$H$1000,SMALL($J$16:$J$1014,ROWS($A$16:A73)))),"")</f>
        <v/>
      </c>
      <c r="G73" s="10" t="str">
        <f>IFERROR(IF(ISNUMBER(SMALL($J$16:$J$1014,ROWS($A$16:A73))),$B$4,""),"")</f>
        <v/>
      </c>
      <c r="H73" s="11" t="str">
        <f>IFERROR(IF(INDEX(All!$E$2:$E$1000,SMALL($J$16:$J$1014,ROWS($A$16:A73)))=$B$3,INDEX(All!$H$2:$H$1000,SMALL($J$16:$J$1014,ROWS($A$16:A73))),INDEX(All!$F$2:$F$1000,SMALL($J$16:$J$1014,ROWS($A$16:A73)))),"")</f>
        <v/>
      </c>
      <c r="J73" s="12" t="str">
        <f>IF(AND(OR(AND(All!E59=$B$3,All!G59=$B$4),AND(All!E59=$B$4,All!G59=$B$3)),IF($B$5="All",TRUE(),All!A59=$B$5),IF($B$6="All",TRUE(),All!B59=$B$6),IF($B$7="All",TRUE(),All!C59=$B$7)),ROW(All!E59)-1,"")</f>
        <v/>
      </c>
    </row>
    <row r="74" spans="1:10" ht="15" customHeight="1" x14ac:dyDescent="0.25">
      <c r="A74" s="10" t="str">
        <f>IFERROR(INDEX(All!$A$2:$A$1000,SMALL($J$16:$J$1014,ROWS($A$16:A74))),"")</f>
        <v/>
      </c>
      <c r="B74" s="10" t="str">
        <f>IFERROR(INDEX(All!$B$2:$B$1000,SMALL($J$16:$J$1014,ROWS($A$16:A74))),"")</f>
        <v/>
      </c>
      <c r="C74" s="10" t="str">
        <f>IFERROR(INDEX(All!$C$2:$C$1000,SMALL($J$16:$J$1014,ROWS($A$16:A74))),"")</f>
        <v/>
      </c>
      <c r="D74" s="10" t="str">
        <f>IFERROR(INDEX(All!$D$2:$D$1000,SMALL($J$16:$J$1014,ROWS($A$16:A74))),"")</f>
        <v/>
      </c>
      <c r="E74" s="10" t="str">
        <f>IFERROR(IF(ISNUMBER(SMALL($J$16:$J$1014,ROWS($A$16:A74))),$B$3,""),"")</f>
        <v/>
      </c>
      <c r="F74" s="11" t="str">
        <f>IFERROR(IF(INDEX(All!$E$2:$E$1000,SMALL($J$16:$J$1014,ROWS($A$16:A74)))=$B$3,INDEX(All!$F$2:$F$1000,SMALL($J$16:$J$1014,ROWS($A$16:A74))),INDEX(All!$H$2:$H$1000,SMALL($J$16:$J$1014,ROWS($A$16:A74)))),"")</f>
        <v/>
      </c>
      <c r="G74" s="10" t="str">
        <f>IFERROR(IF(ISNUMBER(SMALL($J$16:$J$1014,ROWS($A$16:A74))),$B$4,""),"")</f>
        <v/>
      </c>
      <c r="H74" s="11" t="str">
        <f>IFERROR(IF(INDEX(All!$E$2:$E$1000,SMALL($J$16:$J$1014,ROWS($A$16:A74)))=$B$3,INDEX(All!$H$2:$H$1000,SMALL($J$16:$J$1014,ROWS($A$16:A74))),INDEX(All!$F$2:$F$1000,SMALL($J$16:$J$1014,ROWS($A$16:A74)))),"")</f>
        <v/>
      </c>
      <c r="J74" s="12" t="str">
        <f>IF(AND(OR(AND(All!E60=$B$3,All!G60=$B$4),AND(All!E60=$B$4,All!G60=$B$3)),IF($B$5="All",TRUE(),All!A60=$B$5),IF($B$6="All",TRUE(),All!B60=$B$6),IF($B$7="All",TRUE(),All!C60=$B$7)),ROW(All!E60)-1,"")</f>
        <v/>
      </c>
    </row>
    <row r="75" spans="1:10" ht="15" customHeight="1" x14ac:dyDescent="0.25">
      <c r="A75" s="10" t="str">
        <f>IFERROR(INDEX(All!$A$2:$A$1000,SMALL($J$16:$J$1014,ROWS($A$16:A75))),"")</f>
        <v/>
      </c>
      <c r="B75" s="10" t="str">
        <f>IFERROR(INDEX(All!$B$2:$B$1000,SMALL($J$16:$J$1014,ROWS($A$16:A75))),"")</f>
        <v/>
      </c>
      <c r="C75" s="10" t="str">
        <f>IFERROR(INDEX(All!$C$2:$C$1000,SMALL($J$16:$J$1014,ROWS($A$16:A75))),"")</f>
        <v/>
      </c>
      <c r="D75" s="10" t="str">
        <f>IFERROR(INDEX(All!$D$2:$D$1000,SMALL($J$16:$J$1014,ROWS($A$16:A75))),"")</f>
        <v/>
      </c>
      <c r="E75" s="10" t="str">
        <f>IFERROR(IF(ISNUMBER(SMALL($J$16:$J$1014,ROWS($A$16:A75))),$B$3,""),"")</f>
        <v/>
      </c>
      <c r="F75" s="11" t="str">
        <f>IFERROR(IF(INDEX(All!$E$2:$E$1000,SMALL($J$16:$J$1014,ROWS($A$16:A75)))=$B$3,INDEX(All!$F$2:$F$1000,SMALL($J$16:$J$1014,ROWS($A$16:A75))),INDEX(All!$H$2:$H$1000,SMALL($J$16:$J$1014,ROWS($A$16:A75)))),"")</f>
        <v/>
      </c>
      <c r="G75" s="10" t="str">
        <f>IFERROR(IF(ISNUMBER(SMALL($J$16:$J$1014,ROWS($A$16:A75))),$B$4,""),"")</f>
        <v/>
      </c>
      <c r="H75" s="11" t="str">
        <f>IFERROR(IF(INDEX(All!$E$2:$E$1000,SMALL($J$16:$J$1014,ROWS($A$16:A75)))=$B$3,INDEX(All!$H$2:$H$1000,SMALL($J$16:$J$1014,ROWS($A$16:A75))),INDEX(All!$F$2:$F$1000,SMALL($J$16:$J$1014,ROWS($A$16:A75)))),"")</f>
        <v/>
      </c>
      <c r="J75" s="12" t="str">
        <f>IF(AND(OR(AND(All!E61=$B$3,All!G61=$B$4),AND(All!E61=$B$4,All!G61=$B$3)),IF($B$5="All",TRUE(),All!A61=$B$5),IF($B$6="All",TRUE(),All!B61=$B$6),IF($B$7="All",TRUE(),All!C61=$B$7)),ROW(All!E61)-1,"")</f>
        <v/>
      </c>
    </row>
    <row r="76" spans="1:10" ht="15" customHeight="1" x14ac:dyDescent="0.25">
      <c r="A76" s="10" t="str">
        <f>IFERROR(INDEX(All!$A$2:$A$1000,SMALL($J$16:$J$1014,ROWS($A$16:A76))),"")</f>
        <v/>
      </c>
      <c r="B76" s="10" t="str">
        <f>IFERROR(INDEX(All!$B$2:$B$1000,SMALL($J$16:$J$1014,ROWS($A$16:A76))),"")</f>
        <v/>
      </c>
      <c r="C76" s="10" t="str">
        <f>IFERROR(INDEX(All!$C$2:$C$1000,SMALL($J$16:$J$1014,ROWS($A$16:A76))),"")</f>
        <v/>
      </c>
      <c r="D76" s="10" t="str">
        <f>IFERROR(INDEX(All!$D$2:$D$1000,SMALL($J$16:$J$1014,ROWS($A$16:A76))),"")</f>
        <v/>
      </c>
      <c r="E76" s="10" t="str">
        <f>IFERROR(IF(ISNUMBER(SMALL($J$16:$J$1014,ROWS($A$16:A76))),$B$3,""),"")</f>
        <v/>
      </c>
      <c r="F76" s="11" t="str">
        <f>IFERROR(IF(INDEX(All!$E$2:$E$1000,SMALL($J$16:$J$1014,ROWS($A$16:A76)))=$B$3,INDEX(All!$F$2:$F$1000,SMALL($J$16:$J$1014,ROWS($A$16:A76))),INDEX(All!$H$2:$H$1000,SMALL($J$16:$J$1014,ROWS($A$16:A76)))),"")</f>
        <v/>
      </c>
      <c r="G76" s="10" t="str">
        <f>IFERROR(IF(ISNUMBER(SMALL($J$16:$J$1014,ROWS($A$16:A76))),$B$4,""),"")</f>
        <v/>
      </c>
      <c r="H76" s="11" t="str">
        <f>IFERROR(IF(INDEX(All!$E$2:$E$1000,SMALL($J$16:$J$1014,ROWS($A$16:A76)))=$B$3,INDEX(All!$H$2:$H$1000,SMALL($J$16:$J$1014,ROWS($A$16:A76))),INDEX(All!$F$2:$F$1000,SMALL($J$16:$J$1014,ROWS($A$16:A76)))),"")</f>
        <v/>
      </c>
      <c r="J76" s="12" t="str">
        <f>IF(AND(OR(AND(All!E62=$B$3,All!G62=$B$4),AND(All!E62=$B$4,All!G62=$B$3)),IF($B$5="All",TRUE(),All!A62=$B$5),IF($B$6="All",TRUE(),All!B62=$B$6),IF($B$7="All",TRUE(),All!C62=$B$7)),ROW(All!E62)-1,"")</f>
        <v/>
      </c>
    </row>
    <row r="77" spans="1:10" ht="15" customHeight="1" x14ac:dyDescent="0.25">
      <c r="A77" s="10" t="str">
        <f>IFERROR(INDEX(All!$A$2:$A$1000,SMALL($J$16:$J$1014,ROWS($A$16:A77))),"")</f>
        <v/>
      </c>
      <c r="B77" s="10" t="str">
        <f>IFERROR(INDEX(All!$B$2:$B$1000,SMALL($J$16:$J$1014,ROWS($A$16:A77))),"")</f>
        <v/>
      </c>
      <c r="C77" s="10" t="str">
        <f>IFERROR(INDEX(All!$C$2:$C$1000,SMALL($J$16:$J$1014,ROWS($A$16:A77))),"")</f>
        <v/>
      </c>
      <c r="D77" s="10" t="str">
        <f>IFERROR(INDEX(All!$D$2:$D$1000,SMALL($J$16:$J$1014,ROWS($A$16:A77))),"")</f>
        <v/>
      </c>
      <c r="E77" s="10" t="str">
        <f>IFERROR(IF(ISNUMBER(SMALL($J$16:$J$1014,ROWS($A$16:A77))),$B$3,""),"")</f>
        <v/>
      </c>
      <c r="F77" s="11" t="str">
        <f>IFERROR(IF(INDEX(All!$E$2:$E$1000,SMALL($J$16:$J$1014,ROWS($A$16:A77)))=$B$3,INDEX(All!$F$2:$F$1000,SMALL($J$16:$J$1014,ROWS($A$16:A77))),INDEX(All!$H$2:$H$1000,SMALL($J$16:$J$1014,ROWS($A$16:A77)))),"")</f>
        <v/>
      </c>
      <c r="G77" s="10" t="str">
        <f>IFERROR(IF(ISNUMBER(SMALL($J$16:$J$1014,ROWS($A$16:A77))),$B$4,""),"")</f>
        <v/>
      </c>
      <c r="H77" s="11" t="str">
        <f>IFERROR(IF(INDEX(All!$E$2:$E$1000,SMALL($J$16:$J$1014,ROWS($A$16:A77)))=$B$3,INDEX(All!$H$2:$H$1000,SMALL($J$16:$J$1014,ROWS($A$16:A77))),INDEX(All!$F$2:$F$1000,SMALL($J$16:$J$1014,ROWS($A$16:A77)))),"")</f>
        <v/>
      </c>
      <c r="J77" s="12" t="str">
        <f>IF(AND(OR(AND(All!E63=$B$3,All!G63=$B$4),AND(All!E63=$B$4,All!G63=$B$3)),IF($B$5="All",TRUE(),All!A63=$B$5),IF($B$6="All",TRUE(),All!B63=$B$6),IF($B$7="All",TRUE(),All!C63=$B$7)),ROW(All!E63)-1,"")</f>
        <v/>
      </c>
    </row>
    <row r="78" spans="1:10" ht="15" customHeight="1" x14ac:dyDescent="0.25">
      <c r="A78" s="10" t="str">
        <f>IFERROR(INDEX(All!$A$2:$A$1000,SMALL($J$16:$J$1014,ROWS($A$16:A78))),"")</f>
        <v/>
      </c>
      <c r="B78" s="10" t="str">
        <f>IFERROR(INDEX(All!$B$2:$B$1000,SMALL($J$16:$J$1014,ROWS($A$16:A78))),"")</f>
        <v/>
      </c>
      <c r="C78" s="10" t="str">
        <f>IFERROR(INDEX(All!$C$2:$C$1000,SMALL($J$16:$J$1014,ROWS($A$16:A78))),"")</f>
        <v/>
      </c>
      <c r="D78" s="10" t="str">
        <f>IFERROR(INDEX(All!$D$2:$D$1000,SMALL($J$16:$J$1014,ROWS($A$16:A78))),"")</f>
        <v/>
      </c>
      <c r="E78" s="10" t="str">
        <f>IFERROR(IF(ISNUMBER(SMALL($J$16:$J$1014,ROWS($A$16:A78))),$B$3,""),"")</f>
        <v/>
      </c>
      <c r="F78" s="11" t="str">
        <f>IFERROR(IF(INDEX(All!$E$2:$E$1000,SMALL($J$16:$J$1014,ROWS($A$16:A78)))=$B$3,INDEX(All!$F$2:$F$1000,SMALL($J$16:$J$1014,ROWS($A$16:A78))),INDEX(All!$H$2:$H$1000,SMALL($J$16:$J$1014,ROWS($A$16:A78)))),"")</f>
        <v/>
      </c>
      <c r="G78" s="10" t="str">
        <f>IFERROR(IF(ISNUMBER(SMALL($J$16:$J$1014,ROWS($A$16:A78))),$B$4,""),"")</f>
        <v/>
      </c>
      <c r="H78" s="11" t="str">
        <f>IFERROR(IF(INDEX(All!$E$2:$E$1000,SMALL($J$16:$J$1014,ROWS($A$16:A78)))=$B$3,INDEX(All!$H$2:$H$1000,SMALL($J$16:$J$1014,ROWS($A$16:A78))),INDEX(All!$F$2:$F$1000,SMALL($J$16:$J$1014,ROWS($A$16:A78)))),"")</f>
        <v/>
      </c>
      <c r="J78" s="12" t="str">
        <f>IF(AND(OR(AND(All!E64=$B$3,All!G64=$B$4),AND(All!E64=$B$4,All!G64=$B$3)),IF($B$5="All",TRUE(),All!A64=$B$5),IF($B$6="All",TRUE(),All!B64=$B$6),IF($B$7="All",TRUE(),All!C64=$B$7)),ROW(All!E64)-1,"")</f>
        <v/>
      </c>
    </row>
    <row r="79" spans="1:10" ht="15" customHeight="1" x14ac:dyDescent="0.25">
      <c r="A79" s="10" t="str">
        <f>IFERROR(INDEX(All!$A$2:$A$1000,SMALL($J$16:$J$1014,ROWS($A$16:A79))),"")</f>
        <v/>
      </c>
      <c r="B79" s="10" t="str">
        <f>IFERROR(INDEX(All!$B$2:$B$1000,SMALL($J$16:$J$1014,ROWS($A$16:A79))),"")</f>
        <v/>
      </c>
      <c r="C79" s="10" t="str">
        <f>IFERROR(INDEX(All!$C$2:$C$1000,SMALL($J$16:$J$1014,ROWS($A$16:A79))),"")</f>
        <v/>
      </c>
      <c r="D79" s="10" t="str">
        <f>IFERROR(INDEX(All!$D$2:$D$1000,SMALL($J$16:$J$1014,ROWS($A$16:A79))),"")</f>
        <v/>
      </c>
      <c r="E79" s="10" t="str">
        <f>IFERROR(IF(ISNUMBER(SMALL($J$16:$J$1014,ROWS($A$16:A79))),$B$3,""),"")</f>
        <v/>
      </c>
      <c r="F79" s="11" t="str">
        <f>IFERROR(IF(INDEX(All!$E$2:$E$1000,SMALL($J$16:$J$1014,ROWS($A$16:A79)))=$B$3,INDEX(All!$F$2:$F$1000,SMALL($J$16:$J$1014,ROWS($A$16:A79))),INDEX(All!$H$2:$H$1000,SMALL($J$16:$J$1014,ROWS($A$16:A79)))),"")</f>
        <v/>
      </c>
      <c r="G79" s="10" t="str">
        <f>IFERROR(IF(ISNUMBER(SMALL($J$16:$J$1014,ROWS($A$16:A79))),$B$4,""),"")</f>
        <v/>
      </c>
      <c r="H79" s="11" t="str">
        <f>IFERROR(IF(INDEX(All!$E$2:$E$1000,SMALL($J$16:$J$1014,ROWS($A$16:A79)))=$B$3,INDEX(All!$H$2:$H$1000,SMALL($J$16:$J$1014,ROWS($A$16:A79))),INDEX(All!$F$2:$F$1000,SMALL($J$16:$J$1014,ROWS($A$16:A79)))),"")</f>
        <v/>
      </c>
      <c r="J79" s="12" t="str">
        <f>IF(AND(OR(AND(All!E65=$B$3,All!G65=$B$4),AND(All!E65=$B$4,All!G65=$B$3)),IF($B$5="All",TRUE(),All!A65=$B$5),IF($B$6="All",TRUE(),All!B65=$B$6),IF($B$7="All",TRUE(),All!C65=$B$7)),ROW(All!E65)-1,"")</f>
        <v/>
      </c>
    </row>
    <row r="80" spans="1:10" ht="15" customHeight="1" x14ac:dyDescent="0.25">
      <c r="A80" s="10" t="str">
        <f>IFERROR(INDEX(All!$A$2:$A$1000,SMALL($J$16:$J$1014,ROWS($A$16:A80))),"")</f>
        <v/>
      </c>
      <c r="B80" s="10" t="str">
        <f>IFERROR(INDEX(All!$B$2:$B$1000,SMALL($J$16:$J$1014,ROWS($A$16:A80))),"")</f>
        <v/>
      </c>
      <c r="C80" s="10" t="str">
        <f>IFERROR(INDEX(All!$C$2:$C$1000,SMALL($J$16:$J$1014,ROWS($A$16:A80))),"")</f>
        <v/>
      </c>
      <c r="D80" s="10" t="str">
        <f>IFERROR(INDEX(All!$D$2:$D$1000,SMALL($J$16:$J$1014,ROWS($A$16:A80))),"")</f>
        <v/>
      </c>
      <c r="E80" s="10" t="str">
        <f>IFERROR(IF(ISNUMBER(SMALL($J$16:$J$1014,ROWS($A$16:A80))),$B$3,""),"")</f>
        <v/>
      </c>
      <c r="F80" s="11" t="str">
        <f>IFERROR(IF(INDEX(All!$E$2:$E$1000,SMALL($J$16:$J$1014,ROWS($A$16:A80)))=$B$3,INDEX(All!$F$2:$F$1000,SMALL($J$16:$J$1014,ROWS($A$16:A80))),INDEX(All!$H$2:$H$1000,SMALL($J$16:$J$1014,ROWS($A$16:A80)))),"")</f>
        <v/>
      </c>
      <c r="G80" s="10" t="str">
        <f>IFERROR(IF(ISNUMBER(SMALL($J$16:$J$1014,ROWS($A$16:A80))),$B$4,""),"")</f>
        <v/>
      </c>
      <c r="H80" s="11" t="str">
        <f>IFERROR(IF(INDEX(All!$E$2:$E$1000,SMALL($J$16:$J$1014,ROWS($A$16:A80)))=$B$3,INDEX(All!$H$2:$H$1000,SMALL($J$16:$J$1014,ROWS($A$16:A80))),INDEX(All!$F$2:$F$1000,SMALL($J$16:$J$1014,ROWS($A$16:A80)))),"")</f>
        <v/>
      </c>
      <c r="J80" s="12" t="str">
        <f>IF(AND(OR(AND(All!E66=$B$3,All!G66=$B$4),AND(All!E66=$B$4,All!G66=$B$3)),IF($B$5="All",TRUE(),All!A66=$B$5),IF($B$6="All",TRUE(),All!B66=$B$6),IF($B$7="All",TRUE(),All!C66=$B$7)),ROW(All!E66)-1,"")</f>
        <v/>
      </c>
    </row>
    <row r="81" spans="1:10" ht="15" customHeight="1" x14ac:dyDescent="0.25">
      <c r="A81" s="10" t="str">
        <f>IFERROR(INDEX(All!$A$2:$A$1000,SMALL($J$16:$J$1014,ROWS($A$16:A81))),"")</f>
        <v/>
      </c>
      <c r="B81" s="10" t="str">
        <f>IFERROR(INDEX(All!$B$2:$B$1000,SMALL($J$16:$J$1014,ROWS($A$16:A81))),"")</f>
        <v/>
      </c>
      <c r="C81" s="10" t="str">
        <f>IFERROR(INDEX(All!$C$2:$C$1000,SMALL($J$16:$J$1014,ROWS($A$16:A81))),"")</f>
        <v/>
      </c>
      <c r="D81" s="10" t="str">
        <f>IFERROR(INDEX(All!$D$2:$D$1000,SMALL($J$16:$J$1014,ROWS($A$16:A81))),"")</f>
        <v/>
      </c>
      <c r="E81" s="10" t="str">
        <f>IFERROR(IF(ISNUMBER(SMALL($J$16:$J$1014,ROWS($A$16:A81))),$B$3,""),"")</f>
        <v/>
      </c>
      <c r="F81" s="11" t="str">
        <f>IFERROR(IF(INDEX(All!$E$2:$E$1000,SMALL($J$16:$J$1014,ROWS($A$16:A81)))=$B$3,INDEX(All!$F$2:$F$1000,SMALL($J$16:$J$1014,ROWS($A$16:A81))),INDEX(All!$H$2:$H$1000,SMALL($J$16:$J$1014,ROWS($A$16:A81)))),"")</f>
        <v/>
      </c>
      <c r="G81" s="10" t="str">
        <f>IFERROR(IF(ISNUMBER(SMALL($J$16:$J$1014,ROWS($A$16:A81))),$B$4,""),"")</f>
        <v/>
      </c>
      <c r="H81" s="11" t="str">
        <f>IFERROR(IF(INDEX(All!$E$2:$E$1000,SMALL($J$16:$J$1014,ROWS($A$16:A81)))=$B$3,INDEX(All!$H$2:$H$1000,SMALL($J$16:$J$1014,ROWS($A$16:A81))),INDEX(All!$F$2:$F$1000,SMALL($J$16:$J$1014,ROWS($A$16:A81)))),"")</f>
        <v/>
      </c>
      <c r="J81" s="12" t="str">
        <f>IF(AND(OR(AND(All!E67=$B$3,All!G67=$B$4),AND(All!E67=$B$4,All!G67=$B$3)),IF($B$5="All",TRUE(),All!A67=$B$5),IF($B$6="All",TRUE(),All!B67=$B$6),IF($B$7="All",TRUE(),All!C67=$B$7)),ROW(All!E67)-1,"")</f>
        <v/>
      </c>
    </row>
    <row r="82" spans="1:10" ht="15" customHeight="1" x14ac:dyDescent="0.25">
      <c r="A82" s="10" t="str">
        <f>IFERROR(INDEX(All!$A$2:$A$1000,SMALL($J$16:$J$1014,ROWS($A$16:A82))),"")</f>
        <v/>
      </c>
      <c r="B82" s="10" t="str">
        <f>IFERROR(INDEX(All!$B$2:$B$1000,SMALL($J$16:$J$1014,ROWS($A$16:A82))),"")</f>
        <v/>
      </c>
      <c r="C82" s="10" t="str">
        <f>IFERROR(INDEX(All!$C$2:$C$1000,SMALL($J$16:$J$1014,ROWS($A$16:A82))),"")</f>
        <v/>
      </c>
      <c r="D82" s="10" t="str">
        <f>IFERROR(INDEX(All!$D$2:$D$1000,SMALL($J$16:$J$1014,ROWS($A$16:A82))),"")</f>
        <v/>
      </c>
      <c r="E82" s="10" t="str">
        <f>IFERROR(IF(ISNUMBER(SMALL($J$16:$J$1014,ROWS($A$16:A82))),$B$3,""),"")</f>
        <v/>
      </c>
      <c r="F82" s="11" t="str">
        <f>IFERROR(IF(INDEX(All!$E$2:$E$1000,SMALL($J$16:$J$1014,ROWS($A$16:A82)))=$B$3,INDEX(All!$F$2:$F$1000,SMALL($J$16:$J$1014,ROWS($A$16:A82))),INDEX(All!$H$2:$H$1000,SMALL($J$16:$J$1014,ROWS($A$16:A82)))),"")</f>
        <v/>
      </c>
      <c r="G82" s="10" t="str">
        <f>IFERROR(IF(ISNUMBER(SMALL($J$16:$J$1014,ROWS($A$16:A82))),$B$4,""),"")</f>
        <v/>
      </c>
      <c r="H82" s="11" t="str">
        <f>IFERROR(IF(INDEX(All!$E$2:$E$1000,SMALL($J$16:$J$1014,ROWS($A$16:A82)))=$B$3,INDEX(All!$H$2:$H$1000,SMALL($J$16:$J$1014,ROWS($A$16:A82))),INDEX(All!$F$2:$F$1000,SMALL($J$16:$J$1014,ROWS($A$16:A82)))),"")</f>
        <v/>
      </c>
      <c r="J82" s="12" t="str">
        <f>IF(AND(OR(AND(All!E68=$B$3,All!G68=$B$4),AND(All!E68=$B$4,All!G68=$B$3)),IF($B$5="All",TRUE(),All!A68=$B$5),IF($B$6="All",TRUE(),All!B68=$B$6),IF($B$7="All",TRUE(),All!C68=$B$7)),ROW(All!E68)-1,"")</f>
        <v/>
      </c>
    </row>
    <row r="83" spans="1:10" ht="15" customHeight="1" x14ac:dyDescent="0.25">
      <c r="A83" s="10" t="str">
        <f>IFERROR(INDEX(All!$A$2:$A$1000,SMALL($J$16:$J$1014,ROWS($A$16:A83))),"")</f>
        <v/>
      </c>
      <c r="B83" s="10" t="str">
        <f>IFERROR(INDEX(All!$B$2:$B$1000,SMALL($J$16:$J$1014,ROWS($A$16:A83))),"")</f>
        <v/>
      </c>
      <c r="C83" s="10" t="str">
        <f>IFERROR(INDEX(All!$C$2:$C$1000,SMALL($J$16:$J$1014,ROWS($A$16:A83))),"")</f>
        <v/>
      </c>
      <c r="D83" s="10" t="str">
        <f>IFERROR(INDEX(All!$D$2:$D$1000,SMALL($J$16:$J$1014,ROWS($A$16:A83))),"")</f>
        <v/>
      </c>
      <c r="E83" s="10" t="str">
        <f>IFERROR(IF(ISNUMBER(SMALL($J$16:$J$1014,ROWS($A$16:A83))),$B$3,""),"")</f>
        <v/>
      </c>
      <c r="F83" s="11" t="str">
        <f>IFERROR(IF(INDEX(All!$E$2:$E$1000,SMALL($J$16:$J$1014,ROWS($A$16:A83)))=$B$3,INDEX(All!$F$2:$F$1000,SMALL($J$16:$J$1014,ROWS($A$16:A83))),INDEX(All!$H$2:$H$1000,SMALL($J$16:$J$1014,ROWS($A$16:A83)))),"")</f>
        <v/>
      </c>
      <c r="G83" s="10" t="str">
        <f>IFERROR(IF(ISNUMBER(SMALL($J$16:$J$1014,ROWS($A$16:A83))),$B$4,""),"")</f>
        <v/>
      </c>
      <c r="H83" s="11" t="str">
        <f>IFERROR(IF(INDEX(All!$E$2:$E$1000,SMALL($J$16:$J$1014,ROWS($A$16:A83)))=$B$3,INDEX(All!$H$2:$H$1000,SMALL($J$16:$J$1014,ROWS($A$16:A83))),INDEX(All!$F$2:$F$1000,SMALL($J$16:$J$1014,ROWS($A$16:A83)))),"")</f>
        <v/>
      </c>
      <c r="J83" s="12" t="str">
        <f>IF(AND(OR(AND(All!E69=$B$3,All!G69=$B$4),AND(All!E69=$B$4,All!G69=$B$3)),IF($B$5="All",TRUE(),All!A69=$B$5),IF($B$6="All",TRUE(),All!B69=$B$6),IF($B$7="All",TRUE(),All!C69=$B$7)),ROW(All!E69)-1,"")</f>
        <v/>
      </c>
    </row>
    <row r="84" spans="1:10" ht="15" customHeight="1" x14ac:dyDescent="0.25">
      <c r="A84" s="10" t="str">
        <f>IFERROR(INDEX(All!$A$2:$A$1000,SMALL($J$16:$J$1014,ROWS($A$16:A84))),"")</f>
        <v/>
      </c>
      <c r="B84" s="10" t="str">
        <f>IFERROR(INDEX(All!$B$2:$B$1000,SMALL($J$16:$J$1014,ROWS($A$16:A84))),"")</f>
        <v/>
      </c>
      <c r="C84" s="10" t="str">
        <f>IFERROR(INDEX(All!$C$2:$C$1000,SMALL($J$16:$J$1014,ROWS($A$16:A84))),"")</f>
        <v/>
      </c>
      <c r="D84" s="10" t="str">
        <f>IFERROR(INDEX(All!$D$2:$D$1000,SMALL($J$16:$J$1014,ROWS($A$16:A84))),"")</f>
        <v/>
      </c>
      <c r="E84" s="10" t="str">
        <f>IFERROR(IF(ISNUMBER(SMALL($J$16:$J$1014,ROWS($A$16:A84))),$B$3,""),"")</f>
        <v/>
      </c>
      <c r="F84" s="11" t="str">
        <f>IFERROR(IF(INDEX(All!$E$2:$E$1000,SMALL($J$16:$J$1014,ROWS($A$16:A84)))=$B$3,INDEX(All!$F$2:$F$1000,SMALL($J$16:$J$1014,ROWS($A$16:A84))),INDEX(All!$H$2:$H$1000,SMALL($J$16:$J$1014,ROWS($A$16:A84)))),"")</f>
        <v/>
      </c>
      <c r="G84" s="10" t="str">
        <f>IFERROR(IF(ISNUMBER(SMALL($J$16:$J$1014,ROWS($A$16:A84))),$B$4,""),"")</f>
        <v/>
      </c>
      <c r="H84" s="11" t="str">
        <f>IFERROR(IF(INDEX(All!$E$2:$E$1000,SMALL($J$16:$J$1014,ROWS($A$16:A84)))=$B$3,INDEX(All!$H$2:$H$1000,SMALL($J$16:$J$1014,ROWS($A$16:A84))),INDEX(All!$F$2:$F$1000,SMALL($J$16:$J$1014,ROWS($A$16:A84)))),"")</f>
        <v/>
      </c>
      <c r="J84" s="12" t="str">
        <f>IF(AND(OR(AND(All!E70=$B$3,All!G70=$B$4),AND(All!E70=$B$4,All!G70=$B$3)),IF($B$5="All",TRUE(),All!A70=$B$5),IF($B$6="All",TRUE(),All!B70=$B$6),IF($B$7="All",TRUE(),All!C70=$B$7)),ROW(All!E70)-1,"")</f>
        <v/>
      </c>
    </row>
    <row r="85" spans="1:10" ht="15" customHeight="1" x14ac:dyDescent="0.25">
      <c r="A85" s="10" t="str">
        <f>IFERROR(INDEX(All!$A$2:$A$1000,SMALL($J$16:$J$1014,ROWS($A$16:A85))),"")</f>
        <v/>
      </c>
      <c r="B85" s="10" t="str">
        <f>IFERROR(INDEX(All!$B$2:$B$1000,SMALL($J$16:$J$1014,ROWS($A$16:A85))),"")</f>
        <v/>
      </c>
      <c r="C85" s="10" t="str">
        <f>IFERROR(INDEX(All!$C$2:$C$1000,SMALL($J$16:$J$1014,ROWS($A$16:A85))),"")</f>
        <v/>
      </c>
      <c r="D85" s="10" t="str">
        <f>IFERROR(INDEX(All!$D$2:$D$1000,SMALL($J$16:$J$1014,ROWS($A$16:A85))),"")</f>
        <v/>
      </c>
      <c r="E85" s="10" t="str">
        <f>IFERROR(IF(ISNUMBER(SMALL($J$16:$J$1014,ROWS($A$16:A85))),$B$3,""),"")</f>
        <v/>
      </c>
      <c r="F85" s="11" t="str">
        <f>IFERROR(IF(INDEX(All!$E$2:$E$1000,SMALL($J$16:$J$1014,ROWS($A$16:A85)))=$B$3,INDEX(All!$F$2:$F$1000,SMALL($J$16:$J$1014,ROWS($A$16:A85))),INDEX(All!$H$2:$H$1000,SMALL($J$16:$J$1014,ROWS($A$16:A85)))),"")</f>
        <v/>
      </c>
      <c r="G85" s="10" t="str">
        <f>IFERROR(IF(ISNUMBER(SMALL($J$16:$J$1014,ROWS($A$16:A85))),$B$4,""),"")</f>
        <v/>
      </c>
      <c r="H85" s="11" t="str">
        <f>IFERROR(IF(INDEX(All!$E$2:$E$1000,SMALL($J$16:$J$1014,ROWS($A$16:A85)))=$B$3,INDEX(All!$H$2:$H$1000,SMALL($J$16:$J$1014,ROWS($A$16:A85))),INDEX(All!$F$2:$F$1000,SMALL($J$16:$J$1014,ROWS($A$16:A85)))),"")</f>
        <v/>
      </c>
      <c r="J85" s="12" t="str">
        <f>IF(AND(OR(AND(All!E71=$B$3,All!G71=$B$4),AND(All!E71=$B$4,All!G71=$B$3)),IF($B$5="All",TRUE(),All!A71=$B$5),IF($B$6="All",TRUE(),All!B71=$B$6),IF($B$7="All",TRUE(),All!C71=$B$7)),ROW(All!E71)-1,"")</f>
        <v/>
      </c>
    </row>
    <row r="86" spans="1:10" ht="15" customHeight="1" x14ac:dyDescent="0.25">
      <c r="A86" s="10" t="str">
        <f>IFERROR(INDEX(All!$A$2:$A$1000,SMALL($J$16:$J$1014,ROWS($A$16:A86))),"")</f>
        <v/>
      </c>
      <c r="B86" s="10" t="str">
        <f>IFERROR(INDEX(All!$B$2:$B$1000,SMALL($J$16:$J$1014,ROWS($A$16:A86))),"")</f>
        <v/>
      </c>
      <c r="C86" s="10" t="str">
        <f>IFERROR(INDEX(All!$C$2:$C$1000,SMALL($J$16:$J$1014,ROWS($A$16:A86))),"")</f>
        <v/>
      </c>
      <c r="D86" s="10" t="str">
        <f>IFERROR(INDEX(All!$D$2:$D$1000,SMALL($J$16:$J$1014,ROWS($A$16:A86))),"")</f>
        <v/>
      </c>
      <c r="E86" s="10" t="str">
        <f>IFERROR(IF(ISNUMBER(SMALL($J$16:$J$1014,ROWS($A$16:A86))),$B$3,""),"")</f>
        <v/>
      </c>
      <c r="F86" s="11" t="str">
        <f>IFERROR(IF(INDEX(All!$E$2:$E$1000,SMALL($J$16:$J$1014,ROWS($A$16:A86)))=$B$3,INDEX(All!$F$2:$F$1000,SMALL($J$16:$J$1014,ROWS($A$16:A86))),INDEX(All!$H$2:$H$1000,SMALL($J$16:$J$1014,ROWS($A$16:A86)))),"")</f>
        <v/>
      </c>
      <c r="G86" s="10" t="str">
        <f>IFERROR(IF(ISNUMBER(SMALL($J$16:$J$1014,ROWS($A$16:A86))),$B$4,""),"")</f>
        <v/>
      </c>
      <c r="H86" s="11" t="str">
        <f>IFERROR(IF(INDEX(All!$E$2:$E$1000,SMALL($J$16:$J$1014,ROWS($A$16:A86)))=$B$3,INDEX(All!$H$2:$H$1000,SMALL($J$16:$J$1014,ROWS($A$16:A86))),INDEX(All!$F$2:$F$1000,SMALL($J$16:$J$1014,ROWS($A$16:A86)))),"")</f>
        <v/>
      </c>
      <c r="J86" s="12" t="str">
        <f>IF(AND(OR(AND(All!E72=$B$3,All!G72=$B$4),AND(All!E72=$B$4,All!G72=$B$3)),IF($B$5="All",TRUE(),All!A72=$B$5),IF($B$6="All",TRUE(),All!B72=$B$6),IF($B$7="All",TRUE(),All!C72=$B$7)),ROW(All!E72)-1,"")</f>
        <v/>
      </c>
    </row>
    <row r="87" spans="1:10" ht="15" customHeight="1" x14ac:dyDescent="0.25">
      <c r="A87" s="10" t="str">
        <f>IFERROR(INDEX(All!$A$2:$A$1000,SMALL($J$16:$J$1014,ROWS($A$16:A87))),"")</f>
        <v/>
      </c>
      <c r="B87" s="10" t="str">
        <f>IFERROR(INDEX(All!$B$2:$B$1000,SMALL($J$16:$J$1014,ROWS($A$16:A87))),"")</f>
        <v/>
      </c>
      <c r="C87" s="10" t="str">
        <f>IFERROR(INDEX(All!$C$2:$C$1000,SMALL($J$16:$J$1014,ROWS($A$16:A87))),"")</f>
        <v/>
      </c>
      <c r="D87" s="10" t="str">
        <f>IFERROR(INDEX(All!$D$2:$D$1000,SMALL($J$16:$J$1014,ROWS($A$16:A87))),"")</f>
        <v/>
      </c>
      <c r="E87" s="10" t="str">
        <f>IFERROR(IF(ISNUMBER(SMALL($J$16:$J$1014,ROWS($A$16:A87))),$B$3,""),"")</f>
        <v/>
      </c>
      <c r="F87" s="11" t="str">
        <f>IFERROR(IF(INDEX(All!$E$2:$E$1000,SMALL($J$16:$J$1014,ROWS($A$16:A87)))=$B$3,INDEX(All!$F$2:$F$1000,SMALL($J$16:$J$1014,ROWS($A$16:A87))),INDEX(All!$H$2:$H$1000,SMALL($J$16:$J$1014,ROWS($A$16:A87)))),"")</f>
        <v/>
      </c>
      <c r="G87" s="10" t="str">
        <f>IFERROR(IF(ISNUMBER(SMALL($J$16:$J$1014,ROWS($A$16:A87))),$B$4,""),"")</f>
        <v/>
      </c>
      <c r="H87" s="11" t="str">
        <f>IFERROR(IF(INDEX(All!$E$2:$E$1000,SMALL($J$16:$J$1014,ROWS($A$16:A87)))=$B$3,INDEX(All!$H$2:$H$1000,SMALL($J$16:$J$1014,ROWS($A$16:A87))),INDEX(All!$F$2:$F$1000,SMALL($J$16:$J$1014,ROWS($A$16:A87)))),"")</f>
        <v/>
      </c>
      <c r="J87" s="12" t="str">
        <f>IF(AND(OR(AND(All!E73=$B$3,All!G73=$B$4),AND(All!E73=$B$4,All!G73=$B$3)),IF($B$5="All",TRUE(),All!A73=$B$5),IF($B$6="All",TRUE(),All!B73=$B$6),IF($B$7="All",TRUE(),All!C73=$B$7)),ROW(All!E73)-1,"")</f>
        <v/>
      </c>
    </row>
    <row r="88" spans="1:10" ht="15" customHeight="1" x14ac:dyDescent="0.25">
      <c r="A88" s="10" t="str">
        <f>IFERROR(INDEX(All!$A$2:$A$1000,SMALL($J$16:$J$1014,ROWS($A$16:A88))),"")</f>
        <v/>
      </c>
      <c r="B88" s="10" t="str">
        <f>IFERROR(INDEX(All!$B$2:$B$1000,SMALL($J$16:$J$1014,ROWS($A$16:A88))),"")</f>
        <v/>
      </c>
      <c r="C88" s="10" t="str">
        <f>IFERROR(INDEX(All!$C$2:$C$1000,SMALL($J$16:$J$1014,ROWS($A$16:A88))),"")</f>
        <v/>
      </c>
      <c r="D88" s="10" t="str">
        <f>IFERROR(INDEX(All!$D$2:$D$1000,SMALL($J$16:$J$1014,ROWS($A$16:A88))),"")</f>
        <v/>
      </c>
      <c r="E88" s="10" t="str">
        <f>IFERROR(IF(ISNUMBER(SMALL($J$16:$J$1014,ROWS($A$16:A88))),$B$3,""),"")</f>
        <v/>
      </c>
      <c r="F88" s="11" t="str">
        <f>IFERROR(IF(INDEX(All!$E$2:$E$1000,SMALL($J$16:$J$1014,ROWS($A$16:A88)))=$B$3,INDEX(All!$F$2:$F$1000,SMALL($J$16:$J$1014,ROWS($A$16:A88))),INDEX(All!$H$2:$H$1000,SMALL($J$16:$J$1014,ROWS($A$16:A88)))),"")</f>
        <v/>
      </c>
      <c r="G88" s="10" t="str">
        <f>IFERROR(IF(ISNUMBER(SMALL($J$16:$J$1014,ROWS($A$16:A88))),$B$4,""),"")</f>
        <v/>
      </c>
      <c r="H88" s="11" t="str">
        <f>IFERROR(IF(INDEX(All!$E$2:$E$1000,SMALL($J$16:$J$1014,ROWS($A$16:A88)))=$B$3,INDEX(All!$H$2:$H$1000,SMALL($J$16:$J$1014,ROWS($A$16:A88))),INDEX(All!$F$2:$F$1000,SMALL($J$16:$J$1014,ROWS($A$16:A88)))),"")</f>
        <v/>
      </c>
      <c r="J88" s="12" t="str">
        <f>IF(AND(OR(AND(All!E74=$B$3,All!G74=$B$4),AND(All!E74=$B$4,All!G74=$B$3)),IF($B$5="All",TRUE(),All!A74=$B$5),IF($B$6="All",TRUE(),All!B74=$B$6),IF($B$7="All",TRUE(),All!C74=$B$7)),ROW(All!E74)-1,"")</f>
        <v/>
      </c>
    </row>
    <row r="89" spans="1:10" ht="15" customHeight="1" x14ac:dyDescent="0.25">
      <c r="A89" s="10" t="str">
        <f>IFERROR(INDEX(All!$A$2:$A$1000,SMALL($J$16:$J$1014,ROWS($A$16:A89))),"")</f>
        <v/>
      </c>
      <c r="B89" s="10" t="str">
        <f>IFERROR(INDEX(All!$B$2:$B$1000,SMALL($J$16:$J$1014,ROWS($A$16:A89))),"")</f>
        <v/>
      </c>
      <c r="C89" s="10" t="str">
        <f>IFERROR(INDEX(All!$C$2:$C$1000,SMALL($J$16:$J$1014,ROWS($A$16:A89))),"")</f>
        <v/>
      </c>
      <c r="D89" s="10" t="str">
        <f>IFERROR(INDEX(All!$D$2:$D$1000,SMALL($J$16:$J$1014,ROWS($A$16:A89))),"")</f>
        <v/>
      </c>
      <c r="E89" s="10" t="str">
        <f>IFERROR(IF(ISNUMBER(SMALL($J$16:$J$1014,ROWS($A$16:A89))),$B$3,""),"")</f>
        <v/>
      </c>
      <c r="F89" s="11" t="str">
        <f>IFERROR(IF(INDEX(All!$E$2:$E$1000,SMALL($J$16:$J$1014,ROWS($A$16:A89)))=$B$3,INDEX(All!$F$2:$F$1000,SMALL($J$16:$J$1014,ROWS($A$16:A89))),INDEX(All!$H$2:$H$1000,SMALL($J$16:$J$1014,ROWS($A$16:A89)))),"")</f>
        <v/>
      </c>
      <c r="G89" s="10" t="str">
        <f>IFERROR(IF(ISNUMBER(SMALL($J$16:$J$1014,ROWS($A$16:A89))),$B$4,""),"")</f>
        <v/>
      </c>
      <c r="H89" s="11" t="str">
        <f>IFERROR(IF(INDEX(All!$E$2:$E$1000,SMALL($J$16:$J$1014,ROWS($A$16:A89)))=$B$3,INDEX(All!$H$2:$H$1000,SMALL($J$16:$J$1014,ROWS($A$16:A89))),INDEX(All!$F$2:$F$1000,SMALL($J$16:$J$1014,ROWS($A$16:A89)))),"")</f>
        <v/>
      </c>
      <c r="J89" s="12" t="str">
        <f>IF(AND(OR(AND(All!E75=$B$3,All!G75=$B$4),AND(All!E75=$B$4,All!G75=$B$3)),IF($B$5="All",TRUE(),All!A75=$B$5),IF($B$6="All",TRUE(),All!B75=$B$6),IF($B$7="All",TRUE(),All!C75=$B$7)),ROW(All!E75)-1,"")</f>
        <v/>
      </c>
    </row>
    <row r="90" spans="1:10" ht="15" customHeight="1" x14ac:dyDescent="0.25">
      <c r="A90" s="10" t="str">
        <f>IFERROR(INDEX(All!$A$2:$A$1000,SMALL($J$16:$J$1014,ROWS($A$16:A90))),"")</f>
        <v/>
      </c>
      <c r="B90" s="10" t="str">
        <f>IFERROR(INDEX(All!$B$2:$B$1000,SMALL($J$16:$J$1014,ROWS($A$16:A90))),"")</f>
        <v/>
      </c>
      <c r="C90" s="10" t="str">
        <f>IFERROR(INDEX(All!$C$2:$C$1000,SMALL($J$16:$J$1014,ROWS($A$16:A90))),"")</f>
        <v/>
      </c>
      <c r="D90" s="10" t="str">
        <f>IFERROR(INDEX(All!$D$2:$D$1000,SMALL($J$16:$J$1014,ROWS($A$16:A90))),"")</f>
        <v/>
      </c>
      <c r="E90" s="10" t="str">
        <f>IFERROR(IF(ISNUMBER(SMALL($J$16:$J$1014,ROWS($A$16:A90))),$B$3,""),"")</f>
        <v/>
      </c>
      <c r="F90" s="11" t="str">
        <f>IFERROR(IF(INDEX(All!$E$2:$E$1000,SMALL($J$16:$J$1014,ROWS($A$16:A90)))=$B$3,INDEX(All!$F$2:$F$1000,SMALL($J$16:$J$1014,ROWS($A$16:A90))),INDEX(All!$H$2:$H$1000,SMALL($J$16:$J$1014,ROWS($A$16:A90)))),"")</f>
        <v/>
      </c>
      <c r="G90" s="10" t="str">
        <f>IFERROR(IF(ISNUMBER(SMALL($J$16:$J$1014,ROWS($A$16:A90))),$B$4,""),"")</f>
        <v/>
      </c>
      <c r="H90" s="11" t="str">
        <f>IFERROR(IF(INDEX(All!$E$2:$E$1000,SMALL($J$16:$J$1014,ROWS($A$16:A90)))=$B$3,INDEX(All!$H$2:$H$1000,SMALL($J$16:$J$1014,ROWS($A$16:A90))),INDEX(All!$F$2:$F$1000,SMALL($J$16:$J$1014,ROWS($A$16:A90)))),"")</f>
        <v/>
      </c>
      <c r="J90" s="12" t="str">
        <f>IF(AND(OR(AND(All!E76=$B$3,All!G76=$B$4),AND(All!E76=$B$4,All!G76=$B$3)),IF($B$5="All",TRUE(),All!A76=$B$5),IF($B$6="All",TRUE(),All!B76=$B$6),IF($B$7="All",TRUE(),All!C76=$B$7)),ROW(All!E76)-1,"")</f>
        <v/>
      </c>
    </row>
    <row r="91" spans="1:10" ht="15" customHeight="1" x14ac:dyDescent="0.25">
      <c r="A91" s="10" t="str">
        <f>IFERROR(INDEX(All!$A$2:$A$1000,SMALL($J$16:$J$1014,ROWS($A$16:A91))),"")</f>
        <v/>
      </c>
      <c r="B91" s="10" t="str">
        <f>IFERROR(INDEX(All!$B$2:$B$1000,SMALL($J$16:$J$1014,ROWS($A$16:A91))),"")</f>
        <v/>
      </c>
      <c r="C91" s="10" t="str">
        <f>IFERROR(INDEX(All!$C$2:$C$1000,SMALL($J$16:$J$1014,ROWS($A$16:A91))),"")</f>
        <v/>
      </c>
      <c r="D91" s="10" t="str">
        <f>IFERROR(INDEX(All!$D$2:$D$1000,SMALL($J$16:$J$1014,ROWS($A$16:A91))),"")</f>
        <v/>
      </c>
      <c r="E91" s="10" t="str">
        <f>IFERROR(IF(ISNUMBER(SMALL($J$16:$J$1014,ROWS($A$16:A91))),$B$3,""),"")</f>
        <v/>
      </c>
      <c r="F91" s="11" t="str">
        <f>IFERROR(IF(INDEX(All!$E$2:$E$1000,SMALL($J$16:$J$1014,ROWS($A$16:A91)))=$B$3,INDEX(All!$F$2:$F$1000,SMALL($J$16:$J$1014,ROWS($A$16:A91))),INDEX(All!$H$2:$H$1000,SMALL($J$16:$J$1014,ROWS($A$16:A91)))),"")</f>
        <v/>
      </c>
      <c r="G91" s="10" t="str">
        <f>IFERROR(IF(ISNUMBER(SMALL($J$16:$J$1014,ROWS($A$16:A91))),$B$4,""),"")</f>
        <v/>
      </c>
      <c r="H91" s="11" t="str">
        <f>IFERROR(IF(INDEX(All!$E$2:$E$1000,SMALL($J$16:$J$1014,ROWS($A$16:A91)))=$B$3,INDEX(All!$H$2:$H$1000,SMALL($J$16:$J$1014,ROWS($A$16:A91))),INDEX(All!$F$2:$F$1000,SMALL($J$16:$J$1014,ROWS($A$16:A91)))),"")</f>
        <v/>
      </c>
      <c r="J91" s="12" t="str">
        <f>IF(AND(OR(AND(All!E77=$B$3,All!G77=$B$4),AND(All!E77=$B$4,All!G77=$B$3)),IF($B$5="All",TRUE(),All!A77=$B$5),IF($B$6="All",TRUE(),All!B77=$B$6),IF($B$7="All",TRUE(),All!C77=$B$7)),ROW(All!E77)-1,"")</f>
        <v/>
      </c>
    </row>
    <row r="92" spans="1:10" ht="15" customHeight="1" x14ac:dyDescent="0.25">
      <c r="A92" s="10" t="str">
        <f>IFERROR(INDEX(All!$A$2:$A$1000,SMALL($J$16:$J$1014,ROWS($A$16:A92))),"")</f>
        <v/>
      </c>
      <c r="B92" s="10" t="str">
        <f>IFERROR(INDEX(All!$B$2:$B$1000,SMALL($J$16:$J$1014,ROWS($A$16:A92))),"")</f>
        <v/>
      </c>
      <c r="C92" s="10" t="str">
        <f>IFERROR(INDEX(All!$C$2:$C$1000,SMALL($J$16:$J$1014,ROWS($A$16:A92))),"")</f>
        <v/>
      </c>
      <c r="D92" s="10" t="str">
        <f>IFERROR(INDEX(All!$D$2:$D$1000,SMALL($J$16:$J$1014,ROWS($A$16:A92))),"")</f>
        <v/>
      </c>
      <c r="E92" s="10" t="str">
        <f>IFERROR(IF(ISNUMBER(SMALL($J$16:$J$1014,ROWS($A$16:A92))),$B$3,""),"")</f>
        <v/>
      </c>
      <c r="F92" s="11" t="str">
        <f>IFERROR(IF(INDEX(All!$E$2:$E$1000,SMALL($J$16:$J$1014,ROWS($A$16:A92)))=$B$3,INDEX(All!$F$2:$F$1000,SMALL($J$16:$J$1014,ROWS($A$16:A92))),INDEX(All!$H$2:$H$1000,SMALL($J$16:$J$1014,ROWS($A$16:A92)))),"")</f>
        <v/>
      </c>
      <c r="G92" s="10" t="str">
        <f>IFERROR(IF(ISNUMBER(SMALL($J$16:$J$1014,ROWS($A$16:A92))),$B$4,""),"")</f>
        <v/>
      </c>
      <c r="H92" s="11" t="str">
        <f>IFERROR(IF(INDEX(All!$E$2:$E$1000,SMALL($J$16:$J$1014,ROWS($A$16:A92)))=$B$3,INDEX(All!$H$2:$H$1000,SMALL($J$16:$J$1014,ROWS($A$16:A92))),INDEX(All!$F$2:$F$1000,SMALL($J$16:$J$1014,ROWS($A$16:A92)))),"")</f>
        <v/>
      </c>
      <c r="J92" s="12" t="str">
        <f>IF(AND(OR(AND(All!E78=$B$3,All!G78=$B$4),AND(All!E78=$B$4,All!G78=$B$3)),IF($B$5="All",TRUE(),All!A78=$B$5),IF($B$6="All",TRUE(),All!B78=$B$6),IF($B$7="All",TRUE(),All!C78=$B$7)),ROW(All!E78)-1,"")</f>
        <v/>
      </c>
    </row>
    <row r="93" spans="1:10" ht="15" customHeight="1" x14ac:dyDescent="0.25">
      <c r="A93" s="10" t="str">
        <f>IFERROR(INDEX(All!$A$2:$A$1000,SMALL($J$16:$J$1014,ROWS($A$16:A93))),"")</f>
        <v/>
      </c>
      <c r="B93" s="10" t="str">
        <f>IFERROR(INDEX(All!$B$2:$B$1000,SMALL($J$16:$J$1014,ROWS($A$16:A93))),"")</f>
        <v/>
      </c>
      <c r="C93" s="10" t="str">
        <f>IFERROR(INDEX(All!$C$2:$C$1000,SMALL($J$16:$J$1014,ROWS($A$16:A93))),"")</f>
        <v/>
      </c>
      <c r="D93" s="10" t="str">
        <f>IFERROR(INDEX(All!$D$2:$D$1000,SMALL($J$16:$J$1014,ROWS($A$16:A93))),"")</f>
        <v/>
      </c>
      <c r="E93" s="10" t="str">
        <f>IFERROR(IF(ISNUMBER(SMALL($J$16:$J$1014,ROWS($A$16:A93))),$B$3,""),"")</f>
        <v/>
      </c>
      <c r="F93" s="11" t="str">
        <f>IFERROR(IF(INDEX(All!$E$2:$E$1000,SMALL($J$16:$J$1014,ROWS($A$16:A93)))=$B$3,INDEX(All!$F$2:$F$1000,SMALL($J$16:$J$1014,ROWS($A$16:A93))),INDEX(All!$H$2:$H$1000,SMALL($J$16:$J$1014,ROWS($A$16:A93)))),"")</f>
        <v/>
      </c>
      <c r="G93" s="10" t="str">
        <f>IFERROR(IF(ISNUMBER(SMALL($J$16:$J$1014,ROWS($A$16:A93))),$B$4,""),"")</f>
        <v/>
      </c>
      <c r="H93" s="11" t="str">
        <f>IFERROR(IF(INDEX(All!$E$2:$E$1000,SMALL($J$16:$J$1014,ROWS($A$16:A93)))=$B$3,INDEX(All!$H$2:$H$1000,SMALL($J$16:$J$1014,ROWS($A$16:A93))),INDEX(All!$F$2:$F$1000,SMALL($J$16:$J$1014,ROWS($A$16:A93)))),"")</f>
        <v/>
      </c>
      <c r="J93" s="12" t="str">
        <f>IF(AND(OR(AND(All!E79=$B$3,All!G79=$B$4),AND(All!E79=$B$4,All!G79=$B$3)),IF($B$5="All",TRUE(),All!A79=$B$5),IF($B$6="All",TRUE(),All!B79=$B$6),IF($B$7="All",TRUE(),All!C79=$B$7)),ROW(All!E79)-1,"")</f>
        <v/>
      </c>
    </row>
    <row r="94" spans="1:10" ht="15" customHeight="1" x14ac:dyDescent="0.25">
      <c r="A94" s="10" t="str">
        <f>IFERROR(INDEX(All!$A$2:$A$1000,SMALL($J$16:$J$1014,ROWS($A$16:A94))),"")</f>
        <v/>
      </c>
      <c r="B94" s="10" t="str">
        <f>IFERROR(INDEX(All!$B$2:$B$1000,SMALL($J$16:$J$1014,ROWS($A$16:A94))),"")</f>
        <v/>
      </c>
      <c r="C94" s="10" t="str">
        <f>IFERROR(INDEX(All!$C$2:$C$1000,SMALL($J$16:$J$1014,ROWS($A$16:A94))),"")</f>
        <v/>
      </c>
      <c r="D94" s="10" t="str">
        <f>IFERROR(INDEX(All!$D$2:$D$1000,SMALL($J$16:$J$1014,ROWS($A$16:A94))),"")</f>
        <v/>
      </c>
      <c r="E94" s="10" t="str">
        <f>IFERROR(IF(ISNUMBER(SMALL($J$16:$J$1014,ROWS($A$16:A94))),$B$3,""),"")</f>
        <v/>
      </c>
      <c r="F94" s="11" t="str">
        <f>IFERROR(IF(INDEX(All!$E$2:$E$1000,SMALL($J$16:$J$1014,ROWS($A$16:A94)))=$B$3,INDEX(All!$F$2:$F$1000,SMALL($J$16:$J$1014,ROWS($A$16:A94))),INDEX(All!$H$2:$H$1000,SMALL($J$16:$J$1014,ROWS($A$16:A94)))),"")</f>
        <v/>
      </c>
      <c r="G94" s="10" t="str">
        <f>IFERROR(IF(ISNUMBER(SMALL($J$16:$J$1014,ROWS($A$16:A94))),$B$4,""),"")</f>
        <v/>
      </c>
      <c r="H94" s="11" t="str">
        <f>IFERROR(IF(INDEX(All!$E$2:$E$1000,SMALL($J$16:$J$1014,ROWS($A$16:A94)))=$B$3,INDEX(All!$H$2:$H$1000,SMALL($J$16:$J$1014,ROWS($A$16:A94))),INDEX(All!$F$2:$F$1000,SMALL($J$16:$J$1014,ROWS($A$16:A94)))),"")</f>
        <v/>
      </c>
      <c r="J94" s="12" t="str">
        <f>IF(AND(OR(AND(All!E80=$B$3,All!G80=$B$4),AND(All!E80=$B$4,All!G80=$B$3)),IF($B$5="All",TRUE(),All!A80=$B$5),IF($B$6="All",TRUE(),All!B80=$B$6),IF($B$7="All",TRUE(),All!C80=$B$7)),ROW(All!E80)-1,"")</f>
        <v/>
      </c>
    </row>
    <row r="95" spans="1:10" ht="15" customHeight="1" x14ac:dyDescent="0.25">
      <c r="A95" s="10" t="str">
        <f>IFERROR(INDEX(All!$A$2:$A$1000,SMALL($J$16:$J$1014,ROWS($A$16:A95))),"")</f>
        <v/>
      </c>
      <c r="B95" s="10" t="str">
        <f>IFERROR(INDEX(All!$B$2:$B$1000,SMALL($J$16:$J$1014,ROWS($A$16:A95))),"")</f>
        <v/>
      </c>
      <c r="C95" s="10" t="str">
        <f>IFERROR(INDEX(All!$C$2:$C$1000,SMALL($J$16:$J$1014,ROWS($A$16:A95))),"")</f>
        <v/>
      </c>
      <c r="D95" s="10" t="str">
        <f>IFERROR(INDEX(All!$D$2:$D$1000,SMALL($J$16:$J$1014,ROWS($A$16:A95))),"")</f>
        <v/>
      </c>
      <c r="E95" s="10" t="str">
        <f>IFERROR(IF(ISNUMBER(SMALL($J$16:$J$1014,ROWS($A$16:A95))),$B$3,""),"")</f>
        <v/>
      </c>
      <c r="F95" s="11" t="str">
        <f>IFERROR(IF(INDEX(All!$E$2:$E$1000,SMALL($J$16:$J$1014,ROWS($A$16:A95)))=$B$3,INDEX(All!$F$2:$F$1000,SMALL($J$16:$J$1014,ROWS($A$16:A95))),INDEX(All!$H$2:$H$1000,SMALL($J$16:$J$1014,ROWS($A$16:A95)))),"")</f>
        <v/>
      </c>
      <c r="G95" s="10" t="str">
        <f>IFERROR(IF(ISNUMBER(SMALL($J$16:$J$1014,ROWS($A$16:A95))),$B$4,""),"")</f>
        <v/>
      </c>
      <c r="H95" s="11" t="str">
        <f>IFERROR(IF(INDEX(All!$E$2:$E$1000,SMALL($J$16:$J$1014,ROWS($A$16:A95)))=$B$3,INDEX(All!$H$2:$H$1000,SMALL($J$16:$J$1014,ROWS($A$16:A95))),INDEX(All!$F$2:$F$1000,SMALL($J$16:$J$1014,ROWS($A$16:A95)))),"")</f>
        <v/>
      </c>
      <c r="J95" s="12" t="str">
        <f>IF(AND(OR(AND(All!E81=$B$3,All!G81=$B$4),AND(All!E81=$B$4,All!G81=$B$3)),IF($B$5="All",TRUE(),All!A81=$B$5),IF($B$6="All",TRUE(),All!B81=$B$6),IF($B$7="All",TRUE(),All!C81=$B$7)),ROW(All!E81)-1,"")</f>
        <v/>
      </c>
    </row>
    <row r="96" spans="1:10" ht="15" customHeight="1" x14ac:dyDescent="0.25">
      <c r="A96" s="10" t="str">
        <f>IFERROR(INDEX(All!$A$2:$A$1000,SMALL($J$16:$J$1014,ROWS($A$16:A96))),"")</f>
        <v/>
      </c>
      <c r="B96" s="10" t="str">
        <f>IFERROR(INDEX(All!$B$2:$B$1000,SMALL($J$16:$J$1014,ROWS($A$16:A96))),"")</f>
        <v/>
      </c>
      <c r="C96" s="10" t="str">
        <f>IFERROR(INDEX(All!$C$2:$C$1000,SMALL($J$16:$J$1014,ROWS($A$16:A96))),"")</f>
        <v/>
      </c>
      <c r="D96" s="10" t="str">
        <f>IFERROR(INDEX(All!$D$2:$D$1000,SMALL($J$16:$J$1014,ROWS($A$16:A96))),"")</f>
        <v/>
      </c>
      <c r="E96" s="10" t="str">
        <f>IFERROR(IF(ISNUMBER(SMALL($J$16:$J$1014,ROWS($A$16:A96))),$B$3,""),"")</f>
        <v/>
      </c>
      <c r="F96" s="11" t="str">
        <f>IFERROR(IF(INDEX(All!$E$2:$E$1000,SMALL($J$16:$J$1014,ROWS($A$16:A96)))=$B$3,INDEX(All!$F$2:$F$1000,SMALL($J$16:$J$1014,ROWS($A$16:A96))),INDEX(All!$H$2:$H$1000,SMALL($J$16:$J$1014,ROWS($A$16:A96)))),"")</f>
        <v/>
      </c>
      <c r="G96" s="10" t="str">
        <f>IFERROR(IF(ISNUMBER(SMALL($J$16:$J$1014,ROWS($A$16:A96))),$B$4,""),"")</f>
        <v/>
      </c>
      <c r="H96" s="11" t="str">
        <f>IFERROR(IF(INDEX(All!$E$2:$E$1000,SMALL($J$16:$J$1014,ROWS($A$16:A96)))=$B$3,INDEX(All!$H$2:$H$1000,SMALL($J$16:$J$1014,ROWS($A$16:A96))),INDEX(All!$F$2:$F$1000,SMALL($J$16:$J$1014,ROWS($A$16:A96)))),"")</f>
        <v/>
      </c>
      <c r="J96" s="12" t="str">
        <f>IF(AND(OR(AND(All!E82=$B$3,All!G82=$B$4),AND(All!E82=$B$4,All!G82=$B$3)),IF($B$5="All",TRUE(),All!A82=$B$5),IF($B$6="All",TRUE(),All!B82=$B$6),IF($B$7="All",TRUE(),All!C82=$B$7)),ROW(All!E82)-1,"")</f>
        <v/>
      </c>
    </row>
    <row r="97" spans="1:10" ht="15" customHeight="1" x14ac:dyDescent="0.25">
      <c r="A97" s="10" t="str">
        <f>IFERROR(INDEX(All!$A$2:$A$1000,SMALL($J$16:$J$1014,ROWS($A$16:A97))),"")</f>
        <v/>
      </c>
      <c r="B97" s="10" t="str">
        <f>IFERROR(INDEX(All!$B$2:$B$1000,SMALL($J$16:$J$1014,ROWS($A$16:A97))),"")</f>
        <v/>
      </c>
      <c r="C97" s="10" t="str">
        <f>IFERROR(INDEX(All!$C$2:$C$1000,SMALL($J$16:$J$1014,ROWS($A$16:A97))),"")</f>
        <v/>
      </c>
      <c r="D97" s="10" t="str">
        <f>IFERROR(INDEX(All!$D$2:$D$1000,SMALL($J$16:$J$1014,ROWS($A$16:A97))),"")</f>
        <v/>
      </c>
      <c r="E97" s="10" t="str">
        <f>IFERROR(IF(ISNUMBER(SMALL($J$16:$J$1014,ROWS($A$16:A97))),$B$3,""),"")</f>
        <v/>
      </c>
      <c r="F97" s="11" t="str">
        <f>IFERROR(IF(INDEX(All!$E$2:$E$1000,SMALL($J$16:$J$1014,ROWS($A$16:A97)))=$B$3,INDEX(All!$F$2:$F$1000,SMALL($J$16:$J$1014,ROWS($A$16:A97))),INDEX(All!$H$2:$H$1000,SMALL($J$16:$J$1014,ROWS($A$16:A97)))),"")</f>
        <v/>
      </c>
      <c r="G97" s="10" t="str">
        <f>IFERROR(IF(ISNUMBER(SMALL($J$16:$J$1014,ROWS($A$16:A97))),$B$4,""),"")</f>
        <v/>
      </c>
      <c r="H97" s="11" t="str">
        <f>IFERROR(IF(INDEX(All!$E$2:$E$1000,SMALL($J$16:$J$1014,ROWS($A$16:A97)))=$B$3,INDEX(All!$H$2:$H$1000,SMALL($J$16:$J$1014,ROWS($A$16:A97))),INDEX(All!$F$2:$F$1000,SMALL($J$16:$J$1014,ROWS($A$16:A97)))),"")</f>
        <v/>
      </c>
      <c r="J97" s="12" t="str">
        <f>IF(AND(OR(AND(All!E83=$B$3,All!G83=$B$4),AND(All!E83=$B$4,All!G83=$B$3)),IF($B$5="All",TRUE(),All!A83=$B$5),IF($B$6="All",TRUE(),All!B83=$B$6),IF($B$7="All",TRUE(),All!C83=$B$7)),ROW(All!E83)-1,"")</f>
        <v/>
      </c>
    </row>
    <row r="98" spans="1:10" ht="15" customHeight="1" x14ac:dyDescent="0.25">
      <c r="A98" s="10" t="str">
        <f>IFERROR(INDEX(All!$A$2:$A$1000,SMALL($J$16:$J$1014,ROWS($A$16:A98))),"")</f>
        <v/>
      </c>
      <c r="B98" s="10" t="str">
        <f>IFERROR(INDEX(All!$B$2:$B$1000,SMALL($J$16:$J$1014,ROWS($A$16:A98))),"")</f>
        <v/>
      </c>
      <c r="C98" s="10" t="str">
        <f>IFERROR(INDEX(All!$C$2:$C$1000,SMALL($J$16:$J$1014,ROWS($A$16:A98))),"")</f>
        <v/>
      </c>
      <c r="D98" s="10" t="str">
        <f>IFERROR(INDEX(All!$D$2:$D$1000,SMALL($J$16:$J$1014,ROWS($A$16:A98))),"")</f>
        <v/>
      </c>
      <c r="E98" s="10" t="str">
        <f>IFERROR(IF(ISNUMBER(SMALL($J$16:$J$1014,ROWS($A$16:A98))),$B$3,""),"")</f>
        <v/>
      </c>
      <c r="F98" s="11" t="str">
        <f>IFERROR(IF(INDEX(All!$E$2:$E$1000,SMALL($J$16:$J$1014,ROWS($A$16:A98)))=$B$3,INDEX(All!$F$2:$F$1000,SMALL($J$16:$J$1014,ROWS($A$16:A98))),INDEX(All!$H$2:$H$1000,SMALL($J$16:$J$1014,ROWS($A$16:A98)))),"")</f>
        <v/>
      </c>
      <c r="G98" s="10" t="str">
        <f>IFERROR(IF(ISNUMBER(SMALL($J$16:$J$1014,ROWS($A$16:A98))),$B$4,""),"")</f>
        <v/>
      </c>
      <c r="H98" s="11" t="str">
        <f>IFERROR(IF(INDEX(All!$E$2:$E$1000,SMALL($J$16:$J$1014,ROWS($A$16:A98)))=$B$3,INDEX(All!$H$2:$H$1000,SMALL($J$16:$J$1014,ROWS($A$16:A98))),INDEX(All!$F$2:$F$1000,SMALL($J$16:$J$1014,ROWS($A$16:A98)))),"")</f>
        <v/>
      </c>
      <c r="J98" s="12" t="str">
        <f>IF(AND(OR(AND(All!E84=$B$3,All!G84=$B$4),AND(All!E84=$B$4,All!G84=$B$3)),IF($B$5="All",TRUE(),All!A84=$B$5),IF($B$6="All",TRUE(),All!B84=$B$6),IF($B$7="All",TRUE(),All!C84=$B$7)),ROW(All!E84)-1,"")</f>
        <v/>
      </c>
    </row>
    <row r="99" spans="1:10" ht="15" customHeight="1" x14ac:dyDescent="0.25">
      <c r="A99" s="10" t="str">
        <f>IFERROR(INDEX(All!$A$2:$A$1000,SMALL($J$16:$J$1014,ROWS($A$16:A99))),"")</f>
        <v/>
      </c>
      <c r="B99" s="10" t="str">
        <f>IFERROR(INDEX(All!$B$2:$B$1000,SMALL($J$16:$J$1014,ROWS($A$16:A99))),"")</f>
        <v/>
      </c>
      <c r="C99" s="10" t="str">
        <f>IFERROR(INDEX(All!$C$2:$C$1000,SMALL($J$16:$J$1014,ROWS($A$16:A99))),"")</f>
        <v/>
      </c>
      <c r="D99" s="10" t="str">
        <f>IFERROR(INDEX(All!$D$2:$D$1000,SMALL($J$16:$J$1014,ROWS($A$16:A99))),"")</f>
        <v/>
      </c>
      <c r="E99" s="10" t="str">
        <f>IFERROR(IF(ISNUMBER(SMALL($J$16:$J$1014,ROWS($A$16:A99))),$B$3,""),"")</f>
        <v/>
      </c>
      <c r="F99" s="11" t="str">
        <f>IFERROR(IF(INDEX(All!$E$2:$E$1000,SMALL($J$16:$J$1014,ROWS($A$16:A99)))=$B$3,INDEX(All!$F$2:$F$1000,SMALL($J$16:$J$1014,ROWS($A$16:A99))),INDEX(All!$H$2:$H$1000,SMALL($J$16:$J$1014,ROWS($A$16:A99)))),"")</f>
        <v/>
      </c>
      <c r="G99" s="10" t="str">
        <f>IFERROR(IF(ISNUMBER(SMALL($J$16:$J$1014,ROWS($A$16:A99))),$B$4,""),"")</f>
        <v/>
      </c>
      <c r="H99" s="11" t="str">
        <f>IFERROR(IF(INDEX(All!$E$2:$E$1000,SMALL($J$16:$J$1014,ROWS($A$16:A99)))=$B$3,INDEX(All!$H$2:$H$1000,SMALL($J$16:$J$1014,ROWS($A$16:A99))),INDEX(All!$F$2:$F$1000,SMALL($J$16:$J$1014,ROWS($A$16:A99)))),"")</f>
        <v/>
      </c>
      <c r="J99" s="12" t="str">
        <f>IF(AND(OR(AND(All!E85=$B$3,All!G85=$B$4),AND(All!E85=$B$4,All!G85=$B$3)),IF($B$5="All",TRUE(),All!A85=$B$5),IF($B$6="All",TRUE(),All!B85=$B$6),IF($B$7="All",TRUE(),All!C85=$B$7)),ROW(All!E85)-1,"")</f>
        <v/>
      </c>
    </row>
    <row r="100" spans="1:10" ht="15" customHeight="1" x14ac:dyDescent="0.25">
      <c r="A100" s="10" t="str">
        <f>IFERROR(INDEX(All!$A$2:$A$1000,SMALL($J$16:$J$1014,ROWS($A$16:A100))),"")</f>
        <v/>
      </c>
      <c r="B100" s="10" t="str">
        <f>IFERROR(INDEX(All!$B$2:$B$1000,SMALL($J$16:$J$1014,ROWS($A$16:A100))),"")</f>
        <v/>
      </c>
      <c r="C100" s="10" t="str">
        <f>IFERROR(INDEX(All!$C$2:$C$1000,SMALL($J$16:$J$1014,ROWS($A$16:A100))),"")</f>
        <v/>
      </c>
      <c r="D100" s="10" t="str">
        <f>IFERROR(INDEX(All!$D$2:$D$1000,SMALL($J$16:$J$1014,ROWS($A$16:A100))),"")</f>
        <v/>
      </c>
      <c r="E100" s="10" t="str">
        <f>IFERROR(IF(ISNUMBER(SMALL($J$16:$J$1014,ROWS($A$16:A100))),$B$3,""),"")</f>
        <v/>
      </c>
      <c r="F100" s="11" t="str">
        <f>IFERROR(IF(INDEX(All!$E$2:$E$1000,SMALL($J$16:$J$1014,ROWS($A$16:A100)))=$B$3,INDEX(All!$F$2:$F$1000,SMALL($J$16:$J$1014,ROWS($A$16:A100))),INDEX(All!$H$2:$H$1000,SMALL($J$16:$J$1014,ROWS($A$16:A100)))),"")</f>
        <v/>
      </c>
      <c r="G100" s="10" t="str">
        <f>IFERROR(IF(ISNUMBER(SMALL($J$16:$J$1014,ROWS($A$16:A100))),$B$4,""),"")</f>
        <v/>
      </c>
      <c r="H100" s="11" t="str">
        <f>IFERROR(IF(INDEX(All!$E$2:$E$1000,SMALL($J$16:$J$1014,ROWS($A$16:A100)))=$B$3,INDEX(All!$H$2:$H$1000,SMALL($J$16:$J$1014,ROWS($A$16:A100))),INDEX(All!$F$2:$F$1000,SMALL($J$16:$J$1014,ROWS($A$16:A100)))),"")</f>
        <v/>
      </c>
      <c r="J100" s="12" t="str">
        <f>IF(AND(OR(AND(All!E86=$B$3,All!G86=$B$4),AND(All!E86=$B$4,All!G86=$B$3)),IF($B$5="All",TRUE(),All!A86=$B$5),IF($B$6="All",TRUE(),All!B86=$B$6),IF($B$7="All",TRUE(),All!C86=$B$7)),ROW(All!E86)-1,"")</f>
        <v/>
      </c>
    </row>
    <row r="101" spans="1:10" ht="15" customHeight="1" x14ac:dyDescent="0.25">
      <c r="A101" s="10" t="str">
        <f>IFERROR(INDEX(All!$A$2:$A$1000,SMALL($J$16:$J$1014,ROWS($A$16:A101))),"")</f>
        <v/>
      </c>
      <c r="B101" s="10" t="str">
        <f>IFERROR(INDEX(All!$B$2:$B$1000,SMALL($J$16:$J$1014,ROWS($A$16:A101))),"")</f>
        <v/>
      </c>
      <c r="C101" s="10" t="str">
        <f>IFERROR(INDEX(All!$C$2:$C$1000,SMALL($J$16:$J$1014,ROWS($A$16:A101))),"")</f>
        <v/>
      </c>
      <c r="D101" s="10" t="str">
        <f>IFERROR(INDEX(All!$D$2:$D$1000,SMALL($J$16:$J$1014,ROWS($A$16:A101))),"")</f>
        <v/>
      </c>
      <c r="E101" s="10" t="str">
        <f>IFERROR(IF(ISNUMBER(SMALL($J$16:$J$1014,ROWS($A$16:A101))),$B$3,""),"")</f>
        <v/>
      </c>
      <c r="F101" s="11" t="str">
        <f>IFERROR(IF(INDEX(All!$E$2:$E$1000,SMALL($J$16:$J$1014,ROWS($A$16:A101)))=$B$3,INDEX(All!$F$2:$F$1000,SMALL($J$16:$J$1014,ROWS($A$16:A101))),INDEX(All!$H$2:$H$1000,SMALL($J$16:$J$1014,ROWS($A$16:A101)))),"")</f>
        <v/>
      </c>
      <c r="G101" s="10" t="str">
        <f>IFERROR(IF(ISNUMBER(SMALL($J$16:$J$1014,ROWS($A$16:A101))),$B$4,""),"")</f>
        <v/>
      </c>
      <c r="H101" s="11" t="str">
        <f>IFERROR(IF(INDEX(All!$E$2:$E$1000,SMALL($J$16:$J$1014,ROWS($A$16:A101)))=$B$3,INDEX(All!$H$2:$H$1000,SMALL($J$16:$J$1014,ROWS($A$16:A101))),INDEX(All!$F$2:$F$1000,SMALL($J$16:$J$1014,ROWS($A$16:A101)))),"")</f>
        <v/>
      </c>
      <c r="J101" s="12" t="str">
        <f>IF(AND(OR(AND(All!E87=$B$3,All!G87=$B$4),AND(All!E87=$B$4,All!G87=$B$3)),IF($B$5="All",TRUE(),All!A87=$B$5),IF($B$6="All",TRUE(),All!B87=$B$6),IF($B$7="All",TRUE(),All!C87=$B$7)),ROW(All!E87)-1,"")</f>
        <v/>
      </c>
    </row>
    <row r="102" spans="1:10" ht="15" customHeight="1" x14ac:dyDescent="0.25">
      <c r="A102" s="10" t="str">
        <f>IFERROR(INDEX(All!$A$2:$A$1000,SMALL($J$16:$J$1014,ROWS($A$16:A102))),"")</f>
        <v/>
      </c>
      <c r="B102" s="10" t="str">
        <f>IFERROR(INDEX(All!$B$2:$B$1000,SMALL($J$16:$J$1014,ROWS($A$16:A102))),"")</f>
        <v/>
      </c>
      <c r="C102" s="10" t="str">
        <f>IFERROR(INDEX(All!$C$2:$C$1000,SMALL($J$16:$J$1014,ROWS($A$16:A102))),"")</f>
        <v/>
      </c>
      <c r="D102" s="10" t="str">
        <f>IFERROR(INDEX(All!$D$2:$D$1000,SMALL($J$16:$J$1014,ROWS($A$16:A102))),"")</f>
        <v/>
      </c>
      <c r="E102" s="10" t="str">
        <f>IFERROR(IF(ISNUMBER(SMALL($J$16:$J$1014,ROWS($A$16:A102))),$B$3,""),"")</f>
        <v/>
      </c>
      <c r="F102" s="11" t="str">
        <f>IFERROR(IF(INDEX(All!$E$2:$E$1000,SMALL($J$16:$J$1014,ROWS($A$16:A102)))=$B$3,INDEX(All!$F$2:$F$1000,SMALL($J$16:$J$1014,ROWS($A$16:A102))),INDEX(All!$H$2:$H$1000,SMALL($J$16:$J$1014,ROWS($A$16:A102)))),"")</f>
        <v/>
      </c>
      <c r="G102" s="10" t="str">
        <f>IFERROR(IF(ISNUMBER(SMALL($J$16:$J$1014,ROWS($A$16:A102))),$B$4,""),"")</f>
        <v/>
      </c>
      <c r="H102" s="11" t="str">
        <f>IFERROR(IF(INDEX(All!$E$2:$E$1000,SMALL($J$16:$J$1014,ROWS($A$16:A102)))=$B$3,INDEX(All!$H$2:$H$1000,SMALL($J$16:$J$1014,ROWS($A$16:A102))),INDEX(All!$F$2:$F$1000,SMALL($J$16:$J$1014,ROWS($A$16:A102)))),"")</f>
        <v/>
      </c>
      <c r="J102" s="12" t="str">
        <f>IF(AND(OR(AND(All!E88=$B$3,All!G88=$B$4),AND(All!E88=$B$4,All!G88=$B$3)),IF($B$5="All",TRUE(),All!A88=$B$5),IF($B$6="All",TRUE(),All!B88=$B$6),IF($B$7="All",TRUE(),All!C88=$B$7)),ROW(All!E88)-1,"")</f>
        <v/>
      </c>
    </row>
    <row r="103" spans="1:10" ht="15" customHeight="1" x14ac:dyDescent="0.25">
      <c r="A103" s="10" t="str">
        <f>IFERROR(INDEX(All!$A$2:$A$1000,SMALL($J$16:$J$1014,ROWS($A$16:A103))),"")</f>
        <v/>
      </c>
      <c r="B103" s="10" t="str">
        <f>IFERROR(INDEX(All!$B$2:$B$1000,SMALL($J$16:$J$1014,ROWS($A$16:A103))),"")</f>
        <v/>
      </c>
      <c r="C103" s="10" t="str">
        <f>IFERROR(INDEX(All!$C$2:$C$1000,SMALL($J$16:$J$1014,ROWS($A$16:A103))),"")</f>
        <v/>
      </c>
      <c r="D103" s="10" t="str">
        <f>IFERROR(INDEX(All!$D$2:$D$1000,SMALL($J$16:$J$1014,ROWS($A$16:A103))),"")</f>
        <v/>
      </c>
      <c r="E103" s="10" t="str">
        <f>IFERROR(IF(ISNUMBER(SMALL($J$16:$J$1014,ROWS($A$16:A103))),$B$3,""),"")</f>
        <v/>
      </c>
      <c r="F103" s="11" t="str">
        <f>IFERROR(IF(INDEX(All!$E$2:$E$1000,SMALL($J$16:$J$1014,ROWS($A$16:A103)))=$B$3,INDEX(All!$F$2:$F$1000,SMALL($J$16:$J$1014,ROWS($A$16:A103))),INDEX(All!$H$2:$H$1000,SMALL($J$16:$J$1014,ROWS($A$16:A103)))),"")</f>
        <v/>
      </c>
      <c r="G103" s="10" t="str">
        <f>IFERROR(IF(ISNUMBER(SMALL($J$16:$J$1014,ROWS($A$16:A103))),$B$4,""),"")</f>
        <v/>
      </c>
      <c r="H103" s="11" t="str">
        <f>IFERROR(IF(INDEX(All!$E$2:$E$1000,SMALL($J$16:$J$1014,ROWS($A$16:A103)))=$B$3,INDEX(All!$H$2:$H$1000,SMALL($J$16:$J$1014,ROWS($A$16:A103))),INDEX(All!$F$2:$F$1000,SMALL($J$16:$J$1014,ROWS($A$16:A103)))),"")</f>
        <v/>
      </c>
      <c r="J103" s="12" t="str">
        <f>IF(AND(OR(AND(All!E89=$B$3,All!G89=$B$4),AND(All!E89=$B$4,All!G89=$B$3)),IF($B$5="All",TRUE(),All!A89=$B$5),IF($B$6="All",TRUE(),All!B89=$B$6),IF($B$7="All",TRUE(),All!C89=$B$7)),ROW(All!E89)-1,"")</f>
        <v/>
      </c>
    </row>
    <row r="104" spans="1:10" ht="15" customHeight="1" x14ac:dyDescent="0.25">
      <c r="A104" s="10" t="str">
        <f>IFERROR(INDEX(All!$A$2:$A$1000,SMALL($J$16:$J$1014,ROWS($A$16:A104))),"")</f>
        <v/>
      </c>
      <c r="B104" s="10" t="str">
        <f>IFERROR(INDEX(All!$B$2:$B$1000,SMALL($J$16:$J$1014,ROWS($A$16:A104))),"")</f>
        <v/>
      </c>
      <c r="C104" s="10" t="str">
        <f>IFERROR(INDEX(All!$C$2:$C$1000,SMALL($J$16:$J$1014,ROWS($A$16:A104))),"")</f>
        <v/>
      </c>
      <c r="D104" s="10" t="str">
        <f>IFERROR(INDEX(All!$D$2:$D$1000,SMALL($J$16:$J$1014,ROWS($A$16:A104))),"")</f>
        <v/>
      </c>
      <c r="E104" s="10" t="str">
        <f>IFERROR(IF(ISNUMBER(SMALL($J$16:$J$1014,ROWS($A$16:A104))),$B$3,""),"")</f>
        <v/>
      </c>
      <c r="F104" s="11" t="str">
        <f>IFERROR(IF(INDEX(All!$E$2:$E$1000,SMALL($J$16:$J$1014,ROWS($A$16:A104)))=$B$3,INDEX(All!$F$2:$F$1000,SMALL($J$16:$J$1014,ROWS($A$16:A104))),INDEX(All!$H$2:$H$1000,SMALL($J$16:$J$1014,ROWS($A$16:A104)))),"")</f>
        <v/>
      </c>
      <c r="G104" s="10" t="str">
        <f>IFERROR(IF(ISNUMBER(SMALL($J$16:$J$1014,ROWS($A$16:A104))),$B$4,""),"")</f>
        <v/>
      </c>
      <c r="H104" s="11" t="str">
        <f>IFERROR(IF(INDEX(All!$E$2:$E$1000,SMALL($J$16:$J$1014,ROWS($A$16:A104)))=$B$3,INDEX(All!$H$2:$H$1000,SMALL($J$16:$J$1014,ROWS($A$16:A104))),INDEX(All!$F$2:$F$1000,SMALL($J$16:$J$1014,ROWS($A$16:A104)))),"")</f>
        <v/>
      </c>
      <c r="J104" s="12" t="str">
        <f>IF(AND(OR(AND(All!E90=$B$3,All!G90=$B$4),AND(All!E90=$B$4,All!G90=$B$3)),IF($B$5="All",TRUE(),All!A90=$B$5),IF($B$6="All",TRUE(),All!B90=$B$6),IF($B$7="All",TRUE(),All!C90=$B$7)),ROW(All!E90)-1,"")</f>
        <v/>
      </c>
    </row>
    <row r="105" spans="1:10" ht="15" customHeight="1" x14ac:dyDescent="0.25">
      <c r="A105" s="10" t="str">
        <f>IFERROR(INDEX(All!$A$2:$A$1000,SMALL($J$16:$J$1014,ROWS($A$16:A105))),"")</f>
        <v/>
      </c>
      <c r="B105" s="10" t="str">
        <f>IFERROR(INDEX(All!$B$2:$B$1000,SMALL($J$16:$J$1014,ROWS($A$16:A105))),"")</f>
        <v/>
      </c>
      <c r="C105" s="10" t="str">
        <f>IFERROR(INDEX(All!$C$2:$C$1000,SMALL($J$16:$J$1014,ROWS($A$16:A105))),"")</f>
        <v/>
      </c>
      <c r="D105" s="10" t="str">
        <f>IFERROR(INDEX(All!$D$2:$D$1000,SMALL($J$16:$J$1014,ROWS($A$16:A105))),"")</f>
        <v/>
      </c>
      <c r="E105" s="10" t="str">
        <f>IFERROR(IF(ISNUMBER(SMALL($J$16:$J$1014,ROWS($A$16:A105))),$B$3,""),"")</f>
        <v/>
      </c>
      <c r="F105" s="11" t="str">
        <f>IFERROR(IF(INDEX(All!$E$2:$E$1000,SMALL($J$16:$J$1014,ROWS($A$16:A105)))=$B$3,INDEX(All!$F$2:$F$1000,SMALL($J$16:$J$1014,ROWS($A$16:A105))),INDEX(All!$H$2:$H$1000,SMALL($J$16:$J$1014,ROWS($A$16:A105)))),"")</f>
        <v/>
      </c>
      <c r="G105" s="10" t="str">
        <f>IFERROR(IF(ISNUMBER(SMALL($J$16:$J$1014,ROWS($A$16:A105))),$B$4,""),"")</f>
        <v/>
      </c>
      <c r="H105" s="11" t="str">
        <f>IFERROR(IF(INDEX(All!$E$2:$E$1000,SMALL($J$16:$J$1014,ROWS($A$16:A105)))=$B$3,INDEX(All!$H$2:$H$1000,SMALL($J$16:$J$1014,ROWS($A$16:A105))),INDEX(All!$F$2:$F$1000,SMALL($J$16:$J$1014,ROWS($A$16:A105)))),"")</f>
        <v/>
      </c>
      <c r="J105" s="12" t="str">
        <f>IF(AND(OR(AND(All!E91=$B$3,All!G91=$B$4),AND(All!E91=$B$4,All!G91=$B$3)),IF($B$5="All",TRUE(),All!A91=$B$5),IF($B$6="All",TRUE(),All!B91=$B$6),IF($B$7="All",TRUE(),All!C91=$B$7)),ROW(All!E91)-1,"")</f>
        <v/>
      </c>
    </row>
    <row r="106" spans="1:10" ht="15" customHeight="1" x14ac:dyDescent="0.25">
      <c r="A106" s="10" t="str">
        <f>IFERROR(INDEX(All!$A$2:$A$1000,SMALL($J$16:$J$1014,ROWS($A$16:A106))),"")</f>
        <v/>
      </c>
      <c r="B106" s="10" t="str">
        <f>IFERROR(INDEX(All!$B$2:$B$1000,SMALL($J$16:$J$1014,ROWS($A$16:A106))),"")</f>
        <v/>
      </c>
      <c r="C106" s="10" t="str">
        <f>IFERROR(INDEX(All!$C$2:$C$1000,SMALL($J$16:$J$1014,ROWS($A$16:A106))),"")</f>
        <v/>
      </c>
      <c r="D106" s="10" t="str">
        <f>IFERROR(INDEX(All!$D$2:$D$1000,SMALL($J$16:$J$1014,ROWS($A$16:A106))),"")</f>
        <v/>
      </c>
      <c r="E106" s="10" t="str">
        <f>IFERROR(IF(ISNUMBER(SMALL($J$16:$J$1014,ROWS($A$16:A106))),$B$3,""),"")</f>
        <v/>
      </c>
      <c r="F106" s="11" t="str">
        <f>IFERROR(IF(INDEX(All!$E$2:$E$1000,SMALL($J$16:$J$1014,ROWS($A$16:A106)))=$B$3,INDEX(All!$F$2:$F$1000,SMALL($J$16:$J$1014,ROWS($A$16:A106))),INDEX(All!$H$2:$H$1000,SMALL($J$16:$J$1014,ROWS($A$16:A106)))),"")</f>
        <v/>
      </c>
      <c r="G106" s="10" t="str">
        <f>IFERROR(IF(ISNUMBER(SMALL($J$16:$J$1014,ROWS($A$16:A106))),$B$4,""),"")</f>
        <v/>
      </c>
      <c r="H106" s="11" t="str">
        <f>IFERROR(IF(INDEX(All!$E$2:$E$1000,SMALL($J$16:$J$1014,ROWS($A$16:A106)))=$B$3,INDEX(All!$H$2:$H$1000,SMALL($J$16:$J$1014,ROWS($A$16:A106))),INDEX(All!$F$2:$F$1000,SMALL($J$16:$J$1014,ROWS($A$16:A106)))),"")</f>
        <v/>
      </c>
      <c r="J106" s="12" t="str">
        <f>IF(AND(OR(AND(All!E92=$B$3,All!G92=$B$4),AND(All!E92=$B$4,All!G92=$B$3)),IF($B$5="All",TRUE(),All!A92=$B$5),IF($B$6="All",TRUE(),All!B92=$B$6),IF($B$7="All",TRUE(),All!C92=$B$7)),ROW(All!E92)-1,"")</f>
        <v/>
      </c>
    </row>
    <row r="107" spans="1:10" ht="15" customHeight="1" x14ac:dyDescent="0.25">
      <c r="A107" s="10" t="str">
        <f>IFERROR(INDEX(All!$A$2:$A$1000,SMALL($J$16:$J$1014,ROWS($A$16:A107))),"")</f>
        <v/>
      </c>
      <c r="B107" s="10" t="str">
        <f>IFERROR(INDEX(All!$B$2:$B$1000,SMALL($J$16:$J$1014,ROWS($A$16:A107))),"")</f>
        <v/>
      </c>
      <c r="C107" s="10" t="str">
        <f>IFERROR(INDEX(All!$C$2:$C$1000,SMALL($J$16:$J$1014,ROWS($A$16:A107))),"")</f>
        <v/>
      </c>
      <c r="D107" s="10" t="str">
        <f>IFERROR(INDEX(All!$D$2:$D$1000,SMALL($J$16:$J$1014,ROWS($A$16:A107))),"")</f>
        <v/>
      </c>
      <c r="E107" s="10" t="str">
        <f>IFERROR(IF(ISNUMBER(SMALL($J$16:$J$1014,ROWS($A$16:A107))),$B$3,""),"")</f>
        <v/>
      </c>
      <c r="F107" s="11" t="str">
        <f>IFERROR(IF(INDEX(All!$E$2:$E$1000,SMALL($J$16:$J$1014,ROWS($A$16:A107)))=$B$3,INDEX(All!$F$2:$F$1000,SMALL($J$16:$J$1014,ROWS($A$16:A107))),INDEX(All!$H$2:$H$1000,SMALL($J$16:$J$1014,ROWS($A$16:A107)))),"")</f>
        <v/>
      </c>
      <c r="G107" s="10" t="str">
        <f>IFERROR(IF(ISNUMBER(SMALL($J$16:$J$1014,ROWS($A$16:A107))),$B$4,""),"")</f>
        <v/>
      </c>
      <c r="H107" s="11" t="str">
        <f>IFERROR(IF(INDEX(All!$E$2:$E$1000,SMALL($J$16:$J$1014,ROWS($A$16:A107)))=$B$3,INDEX(All!$H$2:$H$1000,SMALL($J$16:$J$1014,ROWS($A$16:A107))),INDEX(All!$F$2:$F$1000,SMALL($J$16:$J$1014,ROWS($A$16:A107)))),"")</f>
        <v/>
      </c>
      <c r="J107" s="12" t="str">
        <f>IF(AND(OR(AND(All!E93=$B$3,All!G93=$B$4),AND(All!E93=$B$4,All!G93=$B$3)),IF($B$5="All",TRUE(),All!A93=$B$5),IF($B$6="All",TRUE(),All!B93=$B$6),IF($B$7="All",TRUE(),All!C93=$B$7)),ROW(All!E93)-1,"")</f>
        <v/>
      </c>
    </row>
    <row r="108" spans="1:10" ht="15" customHeight="1" x14ac:dyDescent="0.25">
      <c r="A108" s="10" t="str">
        <f>IFERROR(INDEX(All!$A$2:$A$1000,SMALL($J$16:$J$1014,ROWS($A$16:A108))),"")</f>
        <v/>
      </c>
      <c r="B108" s="10" t="str">
        <f>IFERROR(INDEX(All!$B$2:$B$1000,SMALL($J$16:$J$1014,ROWS($A$16:A108))),"")</f>
        <v/>
      </c>
      <c r="C108" s="10" t="str">
        <f>IFERROR(INDEX(All!$C$2:$C$1000,SMALL($J$16:$J$1014,ROWS($A$16:A108))),"")</f>
        <v/>
      </c>
      <c r="D108" s="10" t="str">
        <f>IFERROR(INDEX(All!$D$2:$D$1000,SMALL($J$16:$J$1014,ROWS($A$16:A108))),"")</f>
        <v/>
      </c>
      <c r="E108" s="10" t="str">
        <f>IFERROR(IF(ISNUMBER(SMALL($J$16:$J$1014,ROWS($A$16:A108))),$B$3,""),"")</f>
        <v/>
      </c>
      <c r="F108" s="11" t="str">
        <f>IFERROR(IF(INDEX(All!$E$2:$E$1000,SMALL($J$16:$J$1014,ROWS($A$16:A108)))=$B$3,INDEX(All!$F$2:$F$1000,SMALL($J$16:$J$1014,ROWS($A$16:A108))),INDEX(All!$H$2:$H$1000,SMALL($J$16:$J$1014,ROWS($A$16:A108)))),"")</f>
        <v/>
      </c>
      <c r="G108" s="10" t="str">
        <f>IFERROR(IF(ISNUMBER(SMALL($J$16:$J$1014,ROWS($A$16:A108))),$B$4,""),"")</f>
        <v/>
      </c>
      <c r="H108" s="11" t="str">
        <f>IFERROR(IF(INDEX(All!$E$2:$E$1000,SMALL($J$16:$J$1014,ROWS($A$16:A108)))=$B$3,INDEX(All!$H$2:$H$1000,SMALL($J$16:$J$1014,ROWS($A$16:A108))),INDEX(All!$F$2:$F$1000,SMALL($J$16:$J$1014,ROWS($A$16:A108)))),"")</f>
        <v/>
      </c>
      <c r="J108" s="12" t="str">
        <f>IF(AND(OR(AND(All!E94=$B$3,All!G94=$B$4),AND(All!E94=$B$4,All!G94=$B$3)),IF($B$5="All",TRUE(),All!A94=$B$5),IF($B$6="All",TRUE(),All!B94=$B$6),IF($B$7="All",TRUE(),All!C94=$B$7)),ROW(All!E94)-1,"")</f>
        <v/>
      </c>
    </row>
    <row r="109" spans="1:10" ht="15" customHeight="1" x14ac:dyDescent="0.25">
      <c r="A109" s="10" t="str">
        <f>IFERROR(INDEX(All!$A$2:$A$1000,SMALL($J$16:$J$1014,ROWS($A$16:A109))),"")</f>
        <v/>
      </c>
      <c r="B109" s="10" t="str">
        <f>IFERROR(INDEX(All!$B$2:$B$1000,SMALL($J$16:$J$1014,ROWS($A$16:A109))),"")</f>
        <v/>
      </c>
      <c r="C109" s="10" t="str">
        <f>IFERROR(INDEX(All!$C$2:$C$1000,SMALL($J$16:$J$1014,ROWS($A$16:A109))),"")</f>
        <v/>
      </c>
      <c r="D109" s="10" t="str">
        <f>IFERROR(INDEX(All!$D$2:$D$1000,SMALL($J$16:$J$1014,ROWS($A$16:A109))),"")</f>
        <v/>
      </c>
      <c r="E109" s="10" t="str">
        <f>IFERROR(IF(ISNUMBER(SMALL($J$16:$J$1014,ROWS($A$16:A109))),$B$3,""),"")</f>
        <v/>
      </c>
      <c r="F109" s="11" t="str">
        <f>IFERROR(IF(INDEX(All!$E$2:$E$1000,SMALL($J$16:$J$1014,ROWS($A$16:A109)))=$B$3,INDEX(All!$F$2:$F$1000,SMALL($J$16:$J$1014,ROWS($A$16:A109))),INDEX(All!$H$2:$H$1000,SMALL($J$16:$J$1014,ROWS($A$16:A109)))),"")</f>
        <v/>
      </c>
      <c r="G109" s="10" t="str">
        <f>IFERROR(IF(ISNUMBER(SMALL($J$16:$J$1014,ROWS($A$16:A109))),$B$4,""),"")</f>
        <v/>
      </c>
      <c r="H109" s="11" t="str">
        <f>IFERROR(IF(INDEX(All!$E$2:$E$1000,SMALL($J$16:$J$1014,ROWS($A$16:A109)))=$B$3,INDEX(All!$H$2:$H$1000,SMALL($J$16:$J$1014,ROWS($A$16:A109))),INDEX(All!$F$2:$F$1000,SMALL($J$16:$J$1014,ROWS($A$16:A109)))),"")</f>
        <v/>
      </c>
      <c r="J109" s="12" t="str">
        <f>IF(AND(OR(AND(All!E95=$B$3,All!G95=$B$4),AND(All!E95=$B$4,All!G95=$B$3)),IF($B$5="All",TRUE(),All!A95=$B$5),IF($B$6="All",TRUE(),All!B95=$B$6),IF($B$7="All",TRUE(),All!C95=$B$7)),ROW(All!E95)-1,"")</f>
        <v/>
      </c>
    </row>
    <row r="110" spans="1:10" ht="15" customHeight="1" x14ac:dyDescent="0.25">
      <c r="A110" s="10" t="str">
        <f>IFERROR(INDEX(All!$A$2:$A$1000,SMALL($J$16:$J$1014,ROWS($A$16:A110))),"")</f>
        <v/>
      </c>
      <c r="B110" s="10" t="str">
        <f>IFERROR(INDEX(All!$B$2:$B$1000,SMALL($J$16:$J$1014,ROWS($A$16:A110))),"")</f>
        <v/>
      </c>
      <c r="C110" s="10" t="str">
        <f>IFERROR(INDEX(All!$C$2:$C$1000,SMALL($J$16:$J$1014,ROWS($A$16:A110))),"")</f>
        <v/>
      </c>
      <c r="D110" s="10" t="str">
        <f>IFERROR(INDEX(All!$D$2:$D$1000,SMALL($J$16:$J$1014,ROWS($A$16:A110))),"")</f>
        <v/>
      </c>
      <c r="E110" s="10" t="str">
        <f>IFERROR(IF(ISNUMBER(SMALL($J$16:$J$1014,ROWS($A$16:A110))),$B$3,""),"")</f>
        <v/>
      </c>
      <c r="F110" s="11" t="str">
        <f>IFERROR(IF(INDEX(All!$E$2:$E$1000,SMALL($J$16:$J$1014,ROWS($A$16:A110)))=$B$3,INDEX(All!$F$2:$F$1000,SMALL($J$16:$J$1014,ROWS($A$16:A110))),INDEX(All!$H$2:$H$1000,SMALL($J$16:$J$1014,ROWS($A$16:A110)))),"")</f>
        <v/>
      </c>
      <c r="G110" s="10" t="str">
        <f>IFERROR(IF(ISNUMBER(SMALL($J$16:$J$1014,ROWS($A$16:A110))),$B$4,""),"")</f>
        <v/>
      </c>
      <c r="H110" s="11" t="str">
        <f>IFERROR(IF(INDEX(All!$E$2:$E$1000,SMALL($J$16:$J$1014,ROWS($A$16:A110)))=$B$3,INDEX(All!$H$2:$H$1000,SMALL($J$16:$J$1014,ROWS($A$16:A110))),INDEX(All!$F$2:$F$1000,SMALL($J$16:$J$1014,ROWS($A$16:A110)))),"")</f>
        <v/>
      </c>
      <c r="J110" s="12" t="str">
        <f>IF(AND(OR(AND(All!E96=$B$3,All!G96=$B$4),AND(All!E96=$B$4,All!G96=$B$3)),IF($B$5="All",TRUE(),All!A96=$B$5),IF($B$6="All",TRUE(),All!B96=$B$6),IF($B$7="All",TRUE(),All!C96=$B$7)),ROW(All!E96)-1,"")</f>
        <v/>
      </c>
    </row>
    <row r="111" spans="1:10" ht="15" customHeight="1" x14ac:dyDescent="0.25">
      <c r="A111" s="10" t="str">
        <f>IFERROR(INDEX(All!$A$2:$A$1000,SMALL($J$16:$J$1014,ROWS($A$16:A111))),"")</f>
        <v/>
      </c>
      <c r="B111" s="10" t="str">
        <f>IFERROR(INDEX(All!$B$2:$B$1000,SMALL($J$16:$J$1014,ROWS($A$16:A111))),"")</f>
        <v/>
      </c>
      <c r="C111" s="10" t="str">
        <f>IFERROR(INDEX(All!$C$2:$C$1000,SMALL($J$16:$J$1014,ROWS($A$16:A111))),"")</f>
        <v/>
      </c>
      <c r="D111" s="10" t="str">
        <f>IFERROR(INDEX(All!$D$2:$D$1000,SMALL($J$16:$J$1014,ROWS($A$16:A111))),"")</f>
        <v/>
      </c>
      <c r="E111" s="10" t="str">
        <f>IFERROR(IF(ISNUMBER(SMALL($J$16:$J$1014,ROWS($A$16:A111))),$B$3,""),"")</f>
        <v/>
      </c>
      <c r="F111" s="11" t="str">
        <f>IFERROR(IF(INDEX(All!$E$2:$E$1000,SMALL($J$16:$J$1014,ROWS($A$16:A111)))=$B$3,INDEX(All!$F$2:$F$1000,SMALL($J$16:$J$1014,ROWS($A$16:A111))),INDEX(All!$H$2:$H$1000,SMALL($J$16:$J$1014,ROWS($A$16:A111)))),"")</f>
        <v/>
      </c>
      <c r="G111" s="10" t="str">
        <f>IFERROR(IF(ISNUMBER(SMALL($J$16:$J$1014,ROWS($A$16:A111))),$B$4,""),"")</f>
        <v/>
      </c>
      <c r="H111" s="11" t="str">
        <f>IFERROR(IF(INDEX(All!$E$2:$E$1000,SMALL($J$16:$J$1014,ROWS($A$16:A111)))=$B$3,INDEX(All!$H$2:$H$1000,SMALL($J$16:$J$1014,ROWS($A$16:A111))),INDEX(All!$F$2:$F$1000,SMALL($J$16:$J$1014,ROWS($A$16:A111)))),"")</f>
        <v/>
      </c>
      <c r="J111" s="12" t="str">
        <f>IF(AND(OR(AND(All!E97=$B$3,All!G97=$B$4),AND(All!E97=$B$4,All!G97=$B$3)),IF($B$5="All",TRUE(),All!A97=$B$5),IF($B$6="All",TRUE(),All!B97=$B$6),IF($B$7="All",TRUE(),All!C97=$B$7)),ROW(All!E97)-1,"")</f>
        <v/>
      </c>
    </row>
    <row r="112" spans="1:10" ht="15" customHeight="1" x14ac:dyDescent="0.25">
      <c r="A112" s="10" t="str">
        <f>IFERROR(INDEX(All!$A$2:$A$1000,SMALL($J$16:$J$1014,ROWS($A$16:A112))),"")</f>
        <v/>
      </c>
      <c r="B112" s="10" t="str">
        <f>IFERROR(INDEX(All!$B$2:$B$1000,SMALL($J$16:$J$1014,ROWS($A$16:A112))),"")</f>
        <v/>
      </c>
      <c r="C112" s="10" t="str">
        <f>IFERROR(INDEX(All!$C$2:$C$1000,SMALL($J$16:$J$1014,ROWS($A$16:A112))),"")</f>
        <v/>
      </c>
      <c r="D112" s="10" t="str">
        <f>IFERROR(INDEX(All!$D$2:$D$1000,SMALL($J$16:$J$1014,ROWS($A$16:A112))),"")</f>
        <v/>
      </c>
      <c r="E112" s="10" t="str">
        <f>IFERROR(IF(ISNUMBER(SMALL($J$16:$J$1014,ROWS($A$16:A112))),$B$3,""),"")</f>
        <v/>
      </c>
      <c r="F112" s="11" t="str">
        <f>IFERROR(IF(INDEX(All!$E$2:$E$1000,SMALL($J$16:$J$1014,ROWS($A$16:A112)))=$B$3,INDEX(All!$F$2:$F$1000,SMALL($J$16:$J$1014,ROWS($A$16:A112))),INDEX(All!$H$2:$H$1000,SMALL($J$16:$J$1014,ROWS($A$16:A112)))),"")</f>
        <v/>
      </c>
      <c r="G112" s="10" t="str">
        <f>IFERROR(IF(ISNUMBER(SMALL($J$16:$J$1014,ROWS($A$16:A112))),$B$4,""),"")</f>
        <v/>
      </c>
      <c r="H112" s="11" t="str">
        <f>IFERROR(IF(INDEX(All!$E$2:$E$1000,SMALL($J$16:$J$1014,ROWS($A$16:A112)))=$B$3,INDEX(All!$H$2:$H$1000,SMALL($J$16:$J$1014,ROWS($A$16:A112))),INDEX(All!$F$2:$F$1000,SMALL($J$16:$J$1014,ROWS($A$16:A112)))),"")</f>
        <v/>
      </c>
      <c r="J112" s="12" t="str">
        <f>IF(AND(OR(AND(All!E98=$B$3,All!G98=$B$4),AND(All!E98=$B$4,All!G98=$B$3)),IF($B$5="All",TRUE(),All!A98=$B$5),IF($B$6="All",TRUE(),All!B98=$B$6),IF($B$7="All",TRUE(),All!C98=$B$7)),ROW(All!E98)-1,"")</f>
        <v/>
      </c>
    </row>
    <row r="113" spans="1:10" ht="15" customHeight="1" x14ac:dyDescent="0.25">
      <c r="A113" s="10" t="str">
        <f>IFERROR(INDEX(All!$A$2:$A$1000,SMALL($J$16:$J$1014,ROWS($A$16:A113))),"")</f>
        <v/>
      </c>
      <c r="B113" s="10" t="str">
        <f>IFERROR(INDEX(All!$B$2:$B$1000,SMALL($J$16:$J$1014,ROWS($A$16:A113))),"")</f>
        <v/>
      </c>
      <c r="C113" s="10" t="str">
        <f>IFERROR(INDEX(All!$C$2:$C$1000,SMALL($J$16:$J$1014,ROWS($A$16:A113))),"")</f>
        <v/>
      </c>
      <c r="D113" s="10" t="str">
        <f>IFERROR(INDEX(All!$D$2:$D$1000,SMALL($J$16:$J$1014,ROWS($A$16:A113))),"")</f>
        <v/>
      </c>
      <c r="E113" s="10" t="str">
        <f>IFERROR(IF(ISNUMBER(SMALL($J$16:$J$1014,ROWS($A$16:A113))),$B$3,""),"")</f>
        <v/>
      </c>
      <c r="F113" s="11" t="str">
        <f>IFERROR(IF(INDEX(All!$E$2:$E$1000,SMALL($J$16:$J$1014,ROWS($A$16:A113)))=$B$3,INDEX(All!$F$2:$F$1000,SMALL($J$16:$J$1014,ROWS($A$16:A113))),INDEX(All!$H$2:$H$1000,SMALL($J$16:$J$1014,ROWS($A$16:A113)))),"")</f>
        <v/>
      </c>
      <c r="G113" s="10" t="str">
        <f>IFERROR(IF(ISNUMBER(SMALL($J$16:$J$1014,ROWS($A$16:A113))),$B$4,""),"")</f>
        <v/>
      </c>
      <c r="H113" s="11" t="str">
        <f>IFERROR(IF(INDEX(All!$E$2:$E$1000,SMALL($J$16:$J$1014,ROWS($A$16:A113)))=$B$3,INDEX(All!$H$2:$H$1000,SMALL($J$16:$J$1014,ROWS($A$16:A113))),INDEX(All!$F$2:$F$1000,SMALL($J$16:$J$1014,ROWS($A$16:A113)))),"")</f>
        <v/>
      </c>
      <c r="J113" s="12" t="str">
        <f>IF(AND(OR(AND(All!E99=$B$3,All!G99=$B$4),AND(All!E99=$B$4,All!G99=$B$3)),IF($B$5="All",TRUE(),All!A99=$B$5),IF($B$6="All",TRUE(),All!B99=$B$6),IF($B$7="All",TRUE(),All!C99=$B$7)),ROW(All!E99)-1,"")</f>
        <v/>
      </c>
    </row>
    <row r="114" spans="1:10" ht="15" customHeight="1" x14ac:dyDescent="0.25">
      <c r="A114" s="10" t="str">
        <f>IFERROR(INDEX(All!$A$2:$A$1000,SMALL($J$16:$J$1014,ROWS($A$16:A114))),"")</f>
        <v/>
      </c>
      <c r="B114" s="10" t="str">
        <f>IFERROR(INDEX(All!$B$2:$B$1000,SMALL($J$16:$J$1014,ROWS($A$16:A114))),"")</f>
        <v/>
      </c>
      <c r="C114" s="10" t="str">
        <f>IFERROR(INDEX(All!$C$2:$C$1000,SMALL($J$16:$J$1014,ROWS($A$16:A114))),"")</f>
        <v/>
      </c>
      <c r="D114" s="10" t="str">
        <f>IFERROR(INDEX(All!$D$2:$D$1000,SMALL($J$16:$J$1014,ROWS($A$16:A114))),"")</f>
        <v/>
      </c>
      <c r="E114" s="10" t="str">
        <f>IFERROR(IF(ISNUMBER(SMALL($J$16:$J$1014,ROWS($A$16:A114))),$B$3,""),"")</f>
        <v/>
      </c>
      <c r="F114" s="11" t="str">
        <f>IFERROR(IF(INDEX(All!$E$2:$E$1000,SMALL($J$16:$J$1014,ROWS($A$16:A114)))=$B$3,INDEX(All!$F$2:$F$1000,SMALL($J$16:$J$1014,ROWS($A$16:A114))),INDEX(All!$H$2:$H$1000,SMALL($J$16:$J$1014,ROWS($A$16:A114)))),"")</f>
        <v/>
      </c>
      <c r="G114" s="10" t="str">
        <f>IFERROR(IF(ISNUMBER(SMALL($J$16:$J$1014,ROWS($A$16:A114))),$B$4,""),"")</f>
        <v/>
      </c>
      <c r="H114" s="11" t="str">
        <f>IFERROR(IF(INDEX(All!$E$2:$E$1000,SMALL($J$16:$J$1014,ROWS($A$16:A114)))=$B$3,INDEX(All!$H$2:$H$1000,SMALL($J$16:$J$1014,ROWS($A$16:A114))),INDEX(All!$F$2:$F$1000,SMALL($J$16:$J$1014,ROWS($A$16:A114)))),"")</f>
        <v/>
      </c>
      <c r="J114" s="12" t="str">
        <f>IF(AND(OR(AND(All!E100=$B$3,All!G100=$B$4),AND(All!E100=$B$4,All!G100=$B$3)),IF($B$5="All",TRUE(),All!A100=$B$5),IF($B$6="All",TRUE(),All!B100=$B$6),IF($B$7="All",TRUE(),All!C100=$B$7)),ROW(All!E100)-1,"")</f>
        <v/>
      </c>
    </row>
    <row r="115" spans="1:10" ht="15" customHeight="1" x14ac:dyDescent="0.25">
      <c r="A115" s="10" t="str">
        <f>IFERROR(INDEX(All!$A$2:$A$1000,SMALL($J$16:$J$1014,ROWS($A$16:A115))),"")</f>
        <v/>
      </c>
      <c r="B115" s="10" t="str">
        <f>IFERROR(INDEX(All!$B$2:$B$1000,SMALL($J$16:$J$1014,ROWS($A$16:A115))),"")</f>
        <v/>
      </c>
      <c r="C115" s="10" t="str">
        <f>IFERROR(INDEX(All!$C$2:$C$1000,SMALL($J$16:$J$1014,ROWS($A$16:A115))),"")</f>
        <v/>
      </c>
      <c r="D115" s="10" t="str">
        <f>IFERROR(INDEX(All!$D$2:$D$1000,SMALL($J$16:$J$1014,ROWS($A$16:A115))),"")</f>
        <v/>
      </c>
      <c r="E115" s="10" t="str">
        <f>IFERROR(IF(ISNUMBER(SMALL($J$16:$J$1014,ROWS($A$16:A115))),$B$3,""),"")</f>
        <v/>
      </c>
      <c r="F115" s="11" t="str">
        <f>IFERROR(IF(INDEX(All!$E$2:$E$1000,SMALL($J$16:$J$1014,ROWS($A$16:A115)))=$B$3,INDEX(All!$F$2:$F$1000,SMALL($J$16:$J$1014,ROWS($A$16:A115))),INDEX(All!$H$2:$H$1000,SMALL($J$16:$J$1014,ROWS($A$16:A115)))),"")</f>
        <v/>
      </c>
      <c r="G115" s="10" t="str">
        <f>IFERROR(IF(ISNUMBER(SMALL($J$16:$J$1014,ROWS($A$16:A115))),$B$4,""),"")</f>
        <v/>
      </c>
      <c r="H115" s="11" t="str">
        <f>IFERROR(IF(INDEX(All!$E$2:$E$1000,SMALL($J$16:$J$1014,ROWS($A$16:A115)))=$B$3,INDEX(All!$H$2:$H$1000,SMALL($J$16:$J$1014,ROWS($A$16:A115))),INDEX(All!$F$2:$F$1000,SMALL($J$16:$J$1014,ROWS($A$16:A115)))),"")</f>
        <v/>
      </c>
      <c r="J115" s="12" t="str">
        <f>IF(AND(OR(AND(All!E101=$B$3,All!G101=$B$4),AND(All!E101=$B$4,All!G101=$B$3)),IF($B$5="All",TRUE(),All!A101=$B$5),IF($B$6="All",TRUE(),All!B101=$B$6),IF($B$7="All",TRUE(),All!C101=$B$7)),ROW(All!E101)-1,"")</f>
        <v/>
      </c>
    </row>
    <row r="116" spans="1:10" ht="15" customHeight="1" x14ac:dyDescent="0.25">
      <c r="A116" s="10" t="str">
        <f>IFERROR(INDEX(All!$A$2:$A$1000,SMALL($J$16:$J$1014,ROWS($A$16:A116))),"")</f>
        <v/>
      </c>
      <c r="B116" s="10" t="str">
        <f>IFERROR(INDEX(All!$B$2:$B$1000,SMALL($J$16:$J$1014,ROWS($A$16:A116))),"")</f>
        <v/>
      </c>
      <c r="C116" s="10" t="str">
        <f>IFERROR(INDEX(All!$C$2:$C$1000,SMALL($J$16:$J$1014,ROWS($A$16:A116))),"")</f>
        <v/>
      </c>
      <c r="D116" s="10" t="str">
        <f>IFERROR(INDEX(All!$D$2:$D$1000,SMALL($J$16:$J$1014,ROWS($A$16:A116))),"")</f>
        <v/>
      </c>
      <c r="E116" s="10" t="str">
        <f>IFERROR(IF(ISNUMBER(SMALL($J$16:$J$1014,ROWS($A$16:A116))),$B$3,""),"")</f>
        <v/>
      </c>
      <c r="F116" s="11" t="str">
        <f>IFERROR(IF(INDEX(All!$E$2:$E$1000,SMALL($J$16:$J$1014,ROWS($A$16:A116)))=$B$3,INDEX(All!$F$2:$F$1000,SMALL($J$16:$J$1014,ROWS($A$16:A116))),INDEX(All!$H$2:$H$1000,SMALL($J$16:$J$1014,ROWS($A$16:A116)))),"")</f>
        <v/>
      </c>
      <c r="G116" s="10" t="str">
        <f>IFERROR(IF(ISNUMBER(SMALL($J$16:$J$1014,ROWS($A$16:A116))),$B$4,""),"")</f>
        <v/>
      </c>
      <c r="H116" s="11" t="str">
        <f>IFERROR(IF(INDEX(All!$E$2:$E$1000,SMALL($J$16:$J$1014,ROWS($A$16:A116)))=$B$3,INDEX(All!$H$2:$H$1000,SMALL($J$16:$J$1014,ROWS($A$16:A116))),INDEX(All!$F$2:$F$1000,SMALL($J$16:$J$1014,ROWS($A$16:A116)))),"")</f>
        <v/>
      </c>
      <c r="J116" s="12" t="str">
        <f>IF(AND(OR(AND(All!E102=$B$3,All!G102=$B$4),AND(All!E102=$B$4,All!G102=$B$3)),IF($B$5="All",TRUE(),All!A102=$B$5),IF($B$6="All",TRUE(),All!B102=$B$6),IF($B$7="All",TRUE(),All!C102=$B$7)),ROW(All!E102)-1,"")</f>
        <v/>
      </c>
    </row>
    <row r="117" spans="1:10" ht="15" customHeight="1" x14ac:dyDescent="0.25">
      <c r="A117" s="10" t="str">
        <f>IFERROR(INDEX(All!$A$2:$A$1000,SMALL($J$16:$J$1014,ROWS($A$16:A117))),"")</f>
        <v/>
      </c>
      <c r="B117" s="10" t="str">
        <f>IFERROR(INDEX(All!$B$2:$B$1000,SMALL($J$16:$J$1014,ROWS($A$16:A117))),"")</f>
        <v/>
      </c>
      <c r="C117" s="10" t="str">
        <f>IFERROR(INDEX(All!$C$2:$C$1000,SMALL($J$16:$J$1014,ROWS($A$16:A117))),"")</f>
        <v/>
      </c>
      <c r="D117" s="10" t="str">
        <f>IFERROR(INDEX(All!$D$2:$D$1000,SMALL($J$16:$J$1014,ROWS($A$16:A117))),"")</f>
        <v/>
      </c>
      <c r="E117" s="10" t="str">
        <f>IFERROR(IF(ISNUMBER(SMALL($J$16:$J$1014,ROWS($A$16:A117))),$B$3,""),"")</f>
        <v/>
      </c>
      <c r="F117" s="11" t="str">
        <f>IFERROR(IF(INDEX(All!$E$2:$E$1000,SMALL($J$16:$J$1014,ROWS($A$16:A117)))=$B$3,INDEX(All!$F$2:$F$1000,SMALL($J$16:$J$1014,ROWS($A$16:A117))),INDEX(All!$H$2:$H$1000,SMALL($J$16:$J$1014,ROWS($A$16:A117)))),"")</f>
        <v/>
      </c>
      <c r="G117" s="10" t="str">
        <f>IFERROR(IF(ISNUMBER(SMALL($J$16:$J$1014,ROWS($A$16:A117))),$B$4,""),"")</f>
        <v/>
      </c>
      <c r="H117" s="11" t="str">
        <f>IFERROR(IF(INDEX(All!$E$2:$E$1000,SMALL($J$16:$J$1014,ROWS($A$16:A117)))=$B$3,INDEX(All!$H$2:$H$1000,SMALL($J$16:$J$1014,ROWS($A$16:A117))),INDEX(All!$F$2:$F$1000,SMALL($J$16:$J$1014,ROWS($A$16:A117)))),"")</f>
        <v/>
      </c>
      <c r="J117" s="12" t="str">
        <f>IF(AND(OR(AND(All!E103=$B$3,All!G103=$B$4),AND(All!E103=$B$4,All!G103=$B$3)),IF($B$5="All",TRUE(),All!A103=$B$5),IF($B$6="All",TRUE(),All!B103=$B$6),IF($B$7="All",TRUE(),All!C103=$B$7)),ROW(All!E103)-1,"")</f>
        <v/>
      </c>
    </row>
    <row r="118" spans="1:10" ht="15" customHeight="1" x14ac:dyDescent="0.25">
      <c r="A118" s="10" t="str">
        <f>IFERROR(INDEX(All!$A$2:$A$1000,SMALL($J$16:$J$1014,ROWS($A$16:A118))),"")</f>
        <v/>
      </c>
      <c r="B118" s="10" t="str">
        <f>IFERROR(INDEX(All!$B$2:$B$1000,SMALL($J$16:$J$1014,ROWS($A$16:A118))),"")</f>
        <v/>
      </c>
      <c r="C118" s="10" t="str">
        <f>IFERROR(INDEX(All!$C$2:$C$1000,SMALL($J$16:$J$1014,ROWS($A$16:A118))),"")</f>
        <v/>
      </c>
      <c r="D118" s="10" t="str">
        <f>IFERROR(INDEX(All!$D$2:$D$1000,SMALL($J$16:$J$1014,ROWS($A$16:A118))),"")</f>
        <v/>
      </c>
      <c r="E118" s="10" t="str">
        <f>IFERROR(IF(ISNUMBER(SMALL($J$16:$J$1014,ROWS($A$16:A118))),$B$3,""),"")</f>
        <v/>
      </c>
      <c r="F118" s="11" t="str">
        <f>IFERROR(IF(INDEX(All!$E$2:$E$1000,SMALL($J$16:$J$1014,ROWS($A$16:A118)))=$B$3,INDEX(All!$F$2:$F$1000,SMALL($J$16:$J$1014,ROWS($A$16:A118))),INDEX(All!$H$2:$H$1000,SMALL($J$16:$J$1014,ROWS($A$16:A118)))),"")</f>
        <v/>
      </c>
      <c r="G118" s="10" t="str">
        <f>IFERROR(IF(ISNUMBER(SMALL($J$16:$J$1014,ROWS($A$16:A118))),$B$4,""),"")</f>
        <v/>
      </c>
      <c r="H118" s="11" t="str">
        <f>IFERROR(IF(INDEX(All!$E$2:$E$1000,SMALL($J$16:$J$1014,ROWS($A$16:A118)))=$B$3,INDEX(All!$H$2:$H$1000,SMALL($J$16:$J$1014,ROWS($A$16:A118))),INDEX(All!$F$2:$F$1000,SMALL($J$16:$J$1014,ROWS($A$16:A118)))),"")</f>
        <v/>
      </c>
      <c r="J118" s="12" t="str">
        <f>IF(AND(OR(AND(All!E104=$B$3,All!G104=$B$4),AND(All!E104=$B$4,All!G104=$B$3)),IF($B$5="All",TRUE(),All!A104=$B$5),IF($B$6="All",TRUE(),All!B104=$B$6),IF($B$7="All",TRUE(),All!C104=$B$7)),ROW(All!E104)-1,"")</f>
        <v/>
      </c>
    </row>
    <row r="119" spans="1:10" ht="15" customHeight="1" x14ac:dyDescent="0.25">
      <c r="A119" s="10" t="str">
        <f>IFERROR(INDEX(All!$A$2:$A$1000,SMALL($J$16:$J$1014,ROWS($A$16:A119))),"")</f>
        <v/>
      </c>
      <c r="B119" s="10" t="str">
        <f>IFERROR(INDEX(All!$B$2:$B$1000,SMALL($J$16:$J$1014,ROWS($A$16:A119))),"")</f>
        <v/>
      </c>
      <c r="C119" s="10" t="str">
        <f>IFERROR(INDEX(All!$C$2:$C$1000,SMALL($J$16:$J$1014,ROWS($A$16:A119))),"")</f>
        <v/>
      </c>
      <c r="D119" s="10" t="str">
        <f>IFERROR(INDEX(All!$D$2:$D$1000,SMALL($J$16:$J$1014,ROWS($A$16:A119))),"")</f>
        <v/>
      </c>
      <c r="E119" s="10" t="str">
        <f>IFERROR(IF(ISNUMBER(SMALL($J$16:$J$1014,ROWS($A$16:A119))),$B$3,""),"")</f>
        <v/>
      </c>
      <c r="F119" s="11" t="str">
        <f>IFERROR(IF(INDEX(All!$E$2:$E$1000,SMALL($J$16:$J$1014,ROWS($A$16:A119)))=$B$3,INDEX(All!$F$2:$F$1000,SMALL($J$16:$J$1014,ROWS($A$16:A119))),INDEX(All!$H$2:$H$1000,SMALL($J$16:$J$1014,ROWS($A$16:A119)))),"")</f>
        <v/>
      </c>
      <c r="G119" s="10" t="str">
        <f>IFERROR(IF(ISNUMBER(SMALL($J$16:$J$1014,ROWS($A$16:A119))),$B$4,""),"")</f>
        <v/>
      </c>
      <c r="H119" s="11" t="str">
        <f>IFERROR(IF(INDEX(All!$E$2:$E$1000,SMALL($J$16:$J$1014,ROWS($A$16:A119)))=$B$3,INDEX(All!$H$2:$H$1000,SMALL($J$16:$J$1014,ROWS($A$16:A119))),INDEX(All!$F$2:$F$1000,SMALL($J$16:$J$1014,ROWS($A$16:A119)))),"")</f>
        <v/>
      </c>
      <c r="J119" s="12" t="str">
        <f>IF(AND(OR(AND(All!E105=$B$3,All!G105=$B$4),AND(All!E105=$B$4,All!G105=$B$3)),IF($B$5="All",TRUE(),All!A105=$B$5),IF($B$6="All",TRUE(),All!B105=$B$6),IF($B$7="All",TRUE(),All!C105=$B$7)),ROW(All!E105)-1,"")</f>
        <v/>
      </c>
    </row>
    <row r="120" spans="1:10" ht="15" customHeight="1" x14ac:dyDescent="0.25">
      <c r="A120" s="10" t="str">
        <f>IFERROR(INDEX(All!$A$2:$A$1000,SMALL($J$16:$J$1014,ROWS($A$16:A120))),"")</f>
        <v/>
      </c>
      <c r="B120" s="10" t="str">
        <f>IFERROR(INDEX(All!$B$2:$B$1000,SMALL($J$16:$J$1014,ROWS($A$16:A120))),"")</f>
        <v/>
      </c>
      <c r="C120" s="10" t="str">
        <f>IFERROR(INDEX(All!$C$2:$C$1000,SMALL($J$16:$J$1014,ROWS($A$16:A120))),"")</f>
        <v/>
      </c>
      <c r="D120" s="10" t="str">
        <f>IFERROR(INDEX(All!$D$2:$D$1000,SMALL($J$16:$J$1014,ROWS($A$16:A120))),"")</f>
        <v/>
      </c>
      <c r="E120" s="10" t="str">
        <f>IFERROR(IF(ISNUMBER(SMALL($J$16:$J$1014,ROWS($A$16:A120))),$B$3,""),"")</f>
        <v/>
      </c>
      <c r="F120" s="11" t="str">
        <f>IFERROR(IF(INDEX(All!$E$2:$E$1000,SMALL($J$16:$J$1014,ROWS($A$16:A120)))=$B$3,INDEX(All!$F$2:$F$1000,SMALL($J$16:$J$1014,ROWS($A$16:A120))),INDEX(All!$H$2:$H$1000,SMALL($J$16:$J$1014,ROWS($A$16:A120)))),"")</f>
        <v/>
      </c>
      <c r="G120" s="10" t="str">
        <f>IFERROR(IF(ISNUMBER(SMALL($J$16:$J$1014,ROWS($A$16:A120))),$B$4,""),"")</f>
        <v/>
      </c>
      <c r="H120" s="11" t="str">
        <f>IFERROR(IF(INDEX(All!$E$2:$E$1000,SMALL($J$16:$J$1014,ROWS($A$16:A120)))=$B$3,INDEX(All!$H$2:$H$1000,SMALL($J$16:$J$1014,ROWS($A$16:A120))),INDEX(All!$F$2:$F$1000,SMALL($J$16:$J$1014,ROWS($A$16:A120)))),"")</f>
        <v/>
      </c>
      <c r="J120" s="12" t="str">
        <f>IF(AND(OR(AND(All!E106=$B$3,All!G106=$B$4),AND(All!E106=$B$4,All!G106=$B$3)),IF($B$5="All",TRUE(),All!A106=$B$5),IF($B$6="All",TRUE(),All!B106=$B$6),IF($B$7="All",TRUE(),All!C106=$B$7)),ROW(All!E106)-1,"")</f>
        <v/>
      </c>
    </row>
    <row r="121" spans="1:10" ht="15" customHeight="1" x14ac:dyDescent="0.25">
      <c r="A121" s="10" t="str">
        <f>IFERROR(INDEX(All!$A$2:$A$1000,SMALL($J$16:$J$1014,ROWS($A$16:A121))),"")</f>
        <v/>
      </c>
      <c r="B121" s="10" t="str">
        <f>IFERROR(INDEX(All!$B$2:$B$1000,SMALL($J$16:$J$1014,ROWS($A$16:A121))),"")</f>
        <v/>
      </c>
      <c r="C121" s="10" t="str">
        <f>IFERROR(INDEX(All!$C$2:$C$1000,SMALL($J$16:$J$1014,ROWS($A$16:A121))),"")</f>
        <v/>
      </c>
      <c r="D121" s="10" t="str">
        <f>IFERROR(INDEX(All!$D$2:$D$1000,SMALL($J$16:$J$1014,ROWS($A$16:A121))),"")</f>
        <v/>
      </c>
      <c r="E121" s="10" t="str">
        <f>IFERROR(IF(ISNUMBER(SMALL($J$16:$J$1014,ROWS($A$16:A121))),$B$3,""),"")</f>
        <v/>
      </c>
      <c r="F121" s="11" t="str">
        <f>IFERROR(IF(INDEX(All!$E$2:$E$1000,SMALL($J$16:$J$1014,ROWS($A$16:A121)))=$B$3,INDEX(All!$F$2:$F$1000,SMALL($J$16:$J$1014,ROWS($A$16:A121))),INDEX(All!$H$2:$H$1000,SMALL($J$16:$J$1014,ROWS($A$16:A121)))),"")</f>
        <v/>
      </c>
      <c r="G121" s="10" t="str">
        <f>IFERROR(IF(ISNUMBER(SMALL($J$16:$J$1014,ROWS($A$16:A121))),$B$4,""),"")</f>
        <v/>
      </c>
      <c r="H121" s="11" t="str">
        <f>IFERROR(IF(INDEX(All!$E$2:$E$1000,SMALL($J$16:$J$1014,ROWS($A$16:A121)))=$B$3,INDEX(All!$H$2:$H$1000,SMALL($J$16:$J$1014,ROWS($A$16:A121))),INDEX(All!$F$2:$F$1000,SMALL($J$16:$J$1014,ROWS($A$16:A121)))),"")</f>
        <v/>
      </c>
      <c r="J121" s="12" t="str">
        <f>IF(AND(OR(AND(All!E107=$B$3,All!G107=$B$4),AND(All!E107=$B$4,All!G107=$B$3)),IF($B$5="All",TRUE(),All!A107=$B$5),IF($B$6="All",TRUE(),All!B107=$B$6),IF($B$7="All",TRUE(),All!C107=$B$7)),ROW(All!E107)-1,"")</f>
        <v/>
      </c>
    </row>
    <row r="122" spans="1:10" ht="15" customHeight="1" x14ac:dyDescent="0.25">
      <c r="A122" s="10" t="str">
        <f>IFERROR(INDEX(All!$A$2:$A$1000,SMALL($J$16:$J$1014,ROWS($A$16:A122))),"")</f>
        <v/>
      </c>
      <c r="B122" s="10" t="str">
        <f>IFERROR(INDEX(All!$B$2:$B$1000,SMALL($J$16:$J$1014,ROWS($A$16:A122))),"")</f>
        <v/>
      </c>
      <c r="C122" s="10" t="str">
        <f>IFERROR(INDEX(All!$C$2:$C$1000,SMALL($J$16:$J$1014,ROWS($A$16:A122))),"")</f>
        <v/>
      </c>
      <c r="D122" s="10" t="str">
        <f>IFERROR(INDEX(All!$D$2:$D$1000,SMALL($J$16:$J$1014,ROWS($A$16:A122))),"")</f>
        <v/>
      </c>
      <c r="E122" s="10" t="str">
        <f>IFERROR(IF(ISNUMBER(SMALL($J$16:$J$1014,ROWS($A$16:A122))),$B$3,""),"")</f>
        <v/>
      </c>
      <c r="F122" s="11" t="str">
        <f>IFERROR(IF(INDEX(All!$E$2:$E$1000,SMALL($J$16:$J$1014,ROWS($A$16:A122)))=$B$3,INDEX(All!$F$2:$F$1000,SMALL($J$16:$J$1014,ROWS($A$16:A122))),INDEX(All!$H$2:$H$1000,SMALL($J$16:$J$1014,ROWS($A$16:A122)))),"")</f>
        <v/>
      </c>
      <c r="G122" s="10" t="str">
        <f>IFERROR(IF(ISNUMBER(SMALL($J$16:$J$1014,ROWS($A$16:A122))),$B$4,""),"")</f>
        <v/>
      </c>
      <c r="H122" s="11" t="str">
        <f>IFERROR(IF(INDEX(All!$E$2:$E$1000,SMALL($J$16:$J$1014,ROWS($A$16:A122)))=$B$3,INDEX(All!$H$2:$H$1000,SMALL($J$16:$J$1014,ROWS($A$16:A122))),INDEX(All!$F$2:$F$1000,SMALL($J$16:$J$1014,ROWS($A$16:A122)))),"")</f>
        <v/>
      </c>
      <c r="J122" s="12" t="str">
        <f>IF(AND(OR(AND(All!E108=$B$3,All!G108=$B$4),AND(All!E108=$B$4,All!G108=$B$3)),IF($B$5="All",TRUE(),All!A108=$B$5),IF($B$6="All",TRUE(),All!B108=$B$6),IF($B$7="All",TRUE(),All!C108=$B$7)),ROW(All!E108)-1,"")</f>
        <v/>
      </c>
    </row>
    <row r="123" spans="1:10" ht="15" customHeight="1" x14ac:dyDescent="0.25">
      <c r="A123" s="10" t="str">
        <f>IFERROR(INDEX(All!$A$2:$A$1000,SMALL($J$16:$J$1014,ROWS($A$16:A123))),"")</f>
        <v/>
      </c>
      <c r="B123" s="10" t="str">
        <f>IFERROR(INDEX(All!$B$2:$B$1000,SMALL($J$16:$J$1014,ROWS($A$16:A123))),"")</f>
        <v/>
      </c>
      <c r="C123" s="10" t="str">
        <f>IFERROR(INDEX(All!$C$2:$C$1000,SMALL($J$16:$J$1014,ROWS($A$16:A123))),"")</f>
        <v/>
      </c>
      <c r="D123" s="10" t="str">
        <f>IFERROR(INDEX(All!$D$2:$D$1000,SMALL($J$16:$J$1014,ROWS($A$16:A123))),"")</f>
        <v/>
      </c>
      <c r="E123" s="10" t="str">
        <f>IFERROR(IF(ISNUMBER(SMALL($J$16:$J$1014,ROWS($A$16:A123))),$B$3,""),"")</f>
        <v/>
      </c>
      <c r="F123" s="11" t="str">
        <f>IFERROR(IF(INDEX(All!$E$2:$E$1000,SMALL($J$16:$J$1014,ROWS($A$16:A123)))=$B$3,INDEX(All!$F$2:$F$1000,SMALL($J$16:$J$1014,ROWS($A$16:A123))),INDEX(All!$H$2:$H$1000,SMALL($J$16:$J$1014,ROWS($A$16:A123)))),"")</f>
        <v/>
      </c>
      <c r="G123" s="10" t="str">
        <f>IFERROR(IF(ISNUMBER(SMALL($J$16:$J$1014,ROWS($A$16:A123))),$B$4,""),"")</f>
        <v/>
      </c>
      <c r="H123" s="11" t="str">
        <f>IFERROR(IF(INDEX(All!$E$2:$E$1000,SMALL($J$16:$J$1014,ROWS($A$16:A123)))=$B$3,INDEX(All!$H$2:$H$1000,SMALL($J$16:$J$1014,ROWS($A$16:A123))),INDEX(All!$F$2:$F$1000,SMALL($J$16:$J$1014,ROWS($A$16:A123)))),"")</f>
        <v/>
      </c>
      <c r="J123" s="12" t="str">
        <f>IF(AND(OR(AND(All!E109=$B$3,All!G109=$B$4),AND(All!E109=$B$4,All!G109=$B$3)),IF($B$5="All",TRUE(),All!A109=$B$5),IF($B$6="All",TRUE(),All!B109=$B$6),IF($B$7="All",TRUE(),All!C109=$B$7)),ROW(All!E109)-1,"")</f>
        <v/>
      </c>
    </row>
    <row r="124" spans="1:10" ht="15" customHeight="1" x14ac:dyDescent="0.25">
      <c r="A124" s="10" t="str">
        <f>IFERROR(INDEX(All!$A$2:$A$1000,SMALL($J$16:$J$1014,ROWS($A$16:A124))),"")</f>
        <v/>
      </c>
      <c r="B124" s="10" t="str">
        <f>IFERROR(INDEX(All!$B$2:$B$1000,SMALL($J$16:$J$1014,ROWS($A$16:A124))),"")</f>
        <v/>
      </c>
      <c r="C124" s="10" t="str">
        <f>IFERROR(INDEX(All!$C$2:$C$1000,SMALL($J$16:$J$1014,ROWS($A$16:A124))),"")</f>
        <v/>
      </c>
      <c r="D124" s="10" t="str">
        <f>IFERROR(INDEX(All!$D$2:$D$1000,SMALL($J$16:$J$1014,ROWS($A$16:A124))),"")</f>
        <v/>
      </c>
      <c r="E124" s="10" t="str">
        <f>IFERROR(IF(ISNUMBER(SMALL($J$16:$J$1014,ROWS($A$16:A124))),$B$3,""),"")</f>
        <v/>
      </c>
      <c r="F124" s="11" t="str">
        <f>IFERROR(IF(INDEX(All!$E$2:$E$1000,SMALL($J$16:$J$1014,ROWS($A$16:A124)))=$B$3,INDEX(All!$F$2:$F$1000,SMALL($J$16:$J$1014,ROWS($A$16:A124))),INDEX(All!$H$2:$H$1000,SMALL($J$16:$J$1014,ROWS($A$16:A124)))),"")</f>
        <v/>
      </c>
      <c r="G124" s="10" t="str">
        <f>IFERROR(IF(ISNUMBER(SMALL($J$16:$J$1014,ROWS($A$16:A124))),$B$4,""),"")</f>
        <v/>
      </c>
      <c r="H124" s="11" t="str">
        <f>IFERROR(IF(INDEX(All!$E$2:$E$1000,SMALL($J$16:$J$1014,ROWS($A$16:A124)))=$B$3,INDEX(All!$H$2:$H$1000,SMALL($J$16:$J$1014,ROWS($A$16:A124))),INDEX(All!$F$2:$F$1000,SMALL($J$16:$J$1014,ROWS($A$16:A124)))),"")</f>
        <v/>
      </c>
      <c r="J124" s="12" t="str">
        <f>IF(AND(OR(AND(All!E110=$B$3,All!G110=$B$4),AND(All!E110=$B$4,All!G110=$B$3)),IF($B$5="All",TRUE(),All!A110=$B$5),IF($B$6="All",TRUE(),All!B110=$B$6),IF($B$7="All",TRUE(),All!C110=$B$7)),ROW(All!E110)-1,"")</f>
        <v/>
      </c>
    </row>
    <row r="125" spans="1:10" ht="15" customHeight="1" x14ac:dyDescent="0.25">
      <c r="A125" s="10" t="str">
        <f>IFERROR(INDEX(All!$A$2:$A$1000,SMALL($J$16:$J$1014,ROWS($A$16:A125))),"")</f>
        <v/>
      </c>
      <c r="B125" s="10" t="str">
        <f>IFERROR(INDEX(All!$B$2:$B$1000,SMALL($J$16:$J$1014,ROWS($A$16:A125))),"")</f>
        <v/>
      </c>
      <c r="C125" s="10" t="str">
        <f>IFERROR(INDEX(All!$C$2:$C$1000,SMALL($J$16:$J$1014,ROWS($A$16:A125))),"")</f>
        <v/>
      </c>
      <c r="D125" s="10" t="str">
        <f>IFERROR(INDEX(All!$D$2:$D$1000,SMALL($J$16:$J$1014,ROWS($A$16:A125))),"")</f>
        <v/>
      </c>
      <c r="E125" s="10" t="str">
        <f>IFERROR(IF(ISNUMBER(SMALL($J$16:$J$1014,ROWS($A$16:A125))),$B$3,""),"")</f>
        <v/>
      </c>
      <c r="F125" s="11" t="str">
        <f>IFERROR(IF(INDEX(All!$E$2:$E$1000,SMALL($J$16:$J$1014,ROWS($A$16:A125)))=$B$3,INDEX(All!$F$2:$F$1000,SMALL($J$16:$J$1014,ROWS($A$16:A125))),INDEX(All!$H$2:$H$1000,SMALL($J$16:$J$1014,ROWS($A$16:A125)))),"")</f>
        <v/>
      </c>
      <c r="G125" s="10" t="str">
        <f>IFERROR(IF(ISNUMBER(SMALL($J$16:$J$1014,ROWS($A$16:A125))),$B$4,""),"")</f>
        <v/>
      </c>
      <c r="H125" s="11" t="str">
        <f>IFERROR(IF(INDEX(All!$E$2:$E$1000,SMALL($J$16:$J$1014,ROWS($A$16:A125)))=$B$3,INDEX(All!$H$2:$H$1000,SMALL($J$16:$J$1014,ROWS($A$16:A125))),INDEX(All!$F$2:$F$1000,SMALL($J$16:$J$1014,ROWS($A$16:A125)))),"")</f>
        <v/>
      </c>
      <c r="J125" s="12" t="str">
        <f>IF(AND(OR(AND(All!E111=$B$3,All!G111=$B$4),AND(All!E111=$B$4,All!G111=$B$3)),IF($B$5="All",TRUE(),All!A111=$B$5),IF($B$6="All",TRUE(),All!B111=$B$6),IF($B$7="All",TRUE(),All!C111=$B$7)),ROW(All!E111)-1,"")</f>
        <v/>
      </c>
    </row>
    <row r="126" spans="1:10" ht="15" customHeight="1" x14ac:dyDescent="0.25">
      <c r="A126" s="10" t="str">
        <f>IFERROR(INDEX(All!$A$2:$A$1000,SMALL($J$16:$J$1014,ROWS($A$16:A126))),"")</f>
        <v/>
      </c>
      <c r="B126" s="10" t="str">
        <f>IFERROR(INDEX(All!$B$2:$B$1000,SMALL($J$16:$J$1014,ROWS($A$16:A126))),"")</f>
        <v/>
      </c>
      <c r="C126" s="10" t="str">
        <f>IFERROR(INDEX(All!$C$2:$C$1000,SMALL($J$16:$J$1014,ROWS($A$16:A126))),"")</f>
        <v/>
      </c>
      <c r="D126" s="10" t="str">
        <f>IFERROR(INDEX(All!$D$2:$D$1000,SMALL($J$16:$J$1014,ROWS($A$16:A126))),"")</f>
        <v/>
      </c>
      <c r="E126" s="10" t="str">
        <f>IFERROR(IF(ISNUMBER(SMALL($J$16:$J$1014,ROWS($A$16:A126))),$B$3,""),"")</f>
        <v/>
      </c>
      <c r="F126" s="11" t="str">
        <f>IFERROR(IF(INDEX(All!$E$2:$E$1000,SMALL($J$16:$J$1014,ROWS($A$16:A126)))=$B$3,INDEX(All!$F$2:$F$1000,SMALL($J$16:$J$1014,ROWS($A$16:A126))),INDEX(All!$H$2:$H$1000,SMALL($J$16:$J$1014,ROWS($A$16:A126)))),"")</f>
        <v/>
      </c>
      <c r="G126" s="10" t="str">
        <f>IFERROR(IF(ISNUMBER(SMALL($J$16:$J$1014,ROWS($A$16:A126))),$B$4,""),"")</f>
        <v/>
      </c>
      <c r="H126" s="11" t="str">
        <f>IFERROR(IF(INDEX(All!$E$2:$E$1000,SMALL($J$16:$J$1014,ROWS($A$16:A126)))=$B$3,INDEX(All!$H$2:$H$1000,SMALL($J$16:$J$1014,ROWS($A$16:A126))),INDEX(All!$F$2:$F$1000,SMALL($J$16:$J$1014,ROWS($A$16:A126)))),"")</f>
        <v/>
      </c>
      <c r="J126" s="12" t="str">
        <f>IF(AND(OR(AND(All!E112=$B$3,All!G112=$B$4),AND(All!E112=$B$4,All!G112=$B$3)),IF($B$5="All",TRUE(),All!A112=$B$5),IF($B$6="All",TRUE(),All!B112=$B$6),IF($B$7="All",TRUE(),All!C112=$B$7)),ROW(All!E112)-1,"")</f>
        <v/>
      </c>
    </row>
    <row r="127" spans="1:10" ht="15" customHeight="1" x14ac:dyDescent="0.25">
      <c r="A127" s="10" t="str">
        <f>IFERROR(INDEX(All!$A$2:$A$1000,SMALL($J$16:$J$1014,ROWS($A$16:A127))),"")</f>
        <v/>
      </c>
      <c r="B127" s="10" t="str">
        <f>IFERROR(INDEX(All!$B$2:$B$1000,SMALL($J$16:$J$1014,ROWS($A$16:A127))),"")</f>
        <v/>
      </c>
      <c r="C127" s="10" t="str">
        <f>IFERROR(INDEX(All!$C$2:$C$1000,SMALL($J$16:$J$1014,ROWS($A$16:A127))),"")</f>
        <v/>
      </c>
      <c r="D127" s="10" t="str">
        <f>IFERROR(INDEX(All!$D$2:$D$1000,SMALL($J$16:$J$1014,ROWS($A$16:A127))),"")</f>
        <v/>
      </c>
      <c r="E127" s="10" t="str">
        <f>IFERROR(IF(ISNUMBER(SMALL($J$16:$J$1014,ROWS($A$16:A127))),$B$3,""),"")</f>
        <v/>
      </c>
      <c r="F127" s="11" t="str">
        <f>IFERROR(IF(INDEX(All!$E$2:$E$1000,SMALL($J$16:$J$1014,ROWS($A$16:A127)))=$B$3,INDEX(All!$F$2:$F$1000,SMALL($J$16:$J$1014,ROWS($A$16:A127))),INDEX(All!$H$2:$H$1000,SMALL($J$16:$J$1014,ROWS($A$16:A127)))),"")</f>
        <v/>
      </c>
      <c r="G127" s="10" t="str">
        <f>IFERROR(IF(ISNUMBER(SMALL($J$16:$J$1014,ROWS($A$16:A127))),$B$4,""),"")</f>
        <v/>
      </c>
      <c r="H127" s="11" t="str">
        <f>IFERROR(IF(INDEX(All!$E$2:$E$1000,SMALL($J$16:$J$1014,ROWS($A$16:A127)))=$B$3,INDEX(All!$H$2:$H$1000,SMALL($J$16:$J$1014,ROWS($A$16:A127))),INDEX(All!$F$2:$F$1000,SMALL($J$16:$J$1014,ROWS($A$16:A127)))),"")</f>
        <v/>
      </c>
      <c r="J127" s="12" t="str">
        <f>IF(AND(OR(AND(All!E113=$B$3,All!G113=$B$4),AND(All!E113=$B$4,All!G113=$B$3)),IF($B$5="All",TRUE(),All!A113=$B$5),IF($B$6="All",TRUE(),All!B113=$B$6),IF($B$7="All",TRUE(),All!C113=$B$7)),ROW(All!E113)-1,"")</f>
        <v/>
      </c>
    </row>
    <row r="128" spans="1:10" ht="15" customHeight="1" x14ac:dyDescent="0.25">
      <c r="A128" s="10" t="str">
        <f>IFERROR(INDEX(All!$A$2:$A$1000,SMALL($J$16:$J$1014,ROWS($A$16:A128))),"")</f>
        <v/>
      </c>
      <c r="B128" s="10" t="str">
        <f>IFERROR(INDEX(All!$B$2:$B$1000,SMALL($J$16:$J$1014,ROWS($A$16:A128))),"")</f>
        <v/>
      </c>
      <c r="C128" s="10" t="str">
        <f>IFERROR(INDEX(All!$C$2:$C$1000,SMALL($J$16:$J$1014,ROWS($A$16:A128))),"")</f>
        <v/>
      </c>
      <c r="D128" s="10" t="str">
        <f>IFERROR(INDEX(All!$D$2:$D$1000,SMALL($J$16:$J$1014,ROWS($A$16:A128))),"")</f>
        <v/>
      </c>
      <c r="E128" s="10" t="str">
        <f>IFERROR(IF(ISNUMBER(SMALL($J$16:$J$1014,ROWS($A$16:A128))),$B$3,""),"")</f>
        <v/>
      </c>
      <c r="F128" s="11" t="str">
        <f>IFERROR(IF(INDEX(All!$E$2:$E$1000,SMALL($J$16:$J$1014,ROWS($A$16:A128)))=$B$3,INDEX(All!$F$2:$F$1000,SMALL($J$16:$J$1014,ROWS($A$16:A128))),INDEX(All!$H$2:$H$1000,SMALL($J$16:$J$1014,ROWS($A$16:A128)))),"")</f>
        <v/>
      </c>
      <c r="G128" s="10" t="str">
        <f>IFERROR(IF(ISNUMBER(SMALL($J$16:$J$1014,ROWS($A$16:A128))),$B$4,""),"")</f>
        <v/>
      </c>
      <c r="H128" s="11" t="str">
        <f>IFERROR(IF(INDEX(All!$E$2:$E$1000,SMALL($J$16:$J$1014,ROWS($A$16:A128)))=$B$3,INDEX(All!$H$2:$H$1000,SMALL($J$16:$J$1014,ROWS($A$16:A128))),INDEX(All!$F$2:$F$1000,SMALL($J$16:$J$1014,ROWS($A$16:A128)))),"")</f>
        <v/>
      </c>
      <c r="J128" s="12" t="str">
        <f>IF(AND(OR(AND(All!E114=$B$3,All!G114=$B$4),AND(All!E114=$B$4,All!G114=$B$3)),IF($B$5="All",TRUE(),All!A114=$B$5),IF($B$6="All",TRUE(),All!B114=$B$6),IF($B$7="All",TRUE(),All!C114=$B$7)),ROW(All!E114)-1,"")</f>
        <v/>
      </c>
    </row>
    <row r="129" spans="1:10" ht="15" customHeight="1" x14ac:dyDescent="0.25">
      <c r="A129" s="10" t="str">
        <f>IFERROR(INDEX(All!$A$2:$A$1000,SMALL($J$16:$J$1014,ROWS($A$16:A129))),"")</f>
        <v/>
      </c>
      <c r="B129" s="10" t="str">
        <f>IFERROR(INDEX(All!$B$2:$B$1000,SMALL($J$16:$J$1014,ROWS($A$16:A129))),"")</f>
        <v/>
      </c>
      <c r="C129" s="10" t="str">
        <f>IFERROR(INDEX(All!$C$2:$C$1000,SMALL($J$16:$J$1014,ROWS($A$16:A129))),"")</f>
        <v/>
      </c>
      <c r="D129" s="10" t="str">
        <f>IFERROR(INDEX(All!$D$2:$D$1000,SMALL($J$16:$J$1014,ROWS($A$16:A129))),"")</f>
        <v/>
      </c>
      <c r="E129" s="10" t="str">
        <f>IFERROR(IF(ISNUMBER(SMALL($J$16:$J$1014,ROWS($A$16:A129))),$B$3,""),"")</f>
        <v/>
      </c>
      <c r="F129" s="11" t="str">
        <f>IFERROR(IF(INDEX(All!$E$2:$E$1000,SMALL($J$16:$J$1014,ROWS($A$16:A129)))=$B$3,INDEX(All!$F$2:$F$1000,SMALL($J$16:$J$1014,ROWS($A$16:A129))),INDEX(All!$H$2:$H$1000,SMALL($J$16:$J$1014,ROWS($A$16:A129)))),"")</f>
        <v/>
      </c>
      <c r="G129" s="10" t="str">
        <f>IFERROR(IF(ISNUMBER(SMALL($J$16:$J$1014,ROWS($A$16:A129))),$B$4,""),"")</f>
        <v/>
      </c>
      <c r="H129" s="11" t="str">
        <f>IFERROR(IF(INDEX(All!$E$2:$E$1000,SMALL($J$16:$J$1014,ROWS($A$16:A129)))=$B$3,INDEX(All!$H$2:$H$1000,SMALL($J$16:$J$1014,ROWS($A$16:A129))),INDEX(All!$F$2:$F$1000,SMALL($J$16:$J$1014,ROWS($A$16:A129)))),"")</f>
        <v/>
      </c>
      <c r="J129" s="12" t="str">
        <f>IF(AND(OR(AND(All!E115=$B$3,All!G115=$B$4),AND(All!E115=$B$4,All!G115=$B$3)),IF($B$5="All",TRUE(),All!A115=$B$5),IF($B$6="All",TRUE(),All!B115=$B$6),IF($B$7="All",TRUE(),All!C115=$B$7)),ROW(All!E115)-1,"")</f>
        <v/>
      </c>
    </row>
    <row r="130" spans="1:10" ht="15" customHeight="1" x14ac:dyDescent="0.25">
      <c r="A130" s="10" t="str">
        <f>IFERROR(INDEX(All!$A$2:$A$1000,SMALL($J$16:$J$1014,ROWS($A$16:A130))),"")</f>
        <v/>
      </c>
      <c r="B130" s="10" t="str">
        <f>IFERROR(INDEX(All!$B$2:$B$1000,SMALL($J$16:$J$1014,ROWS($A$16:A130))),"")</f>
        <v/>
      </c>
      <c r="C130" s="10" t="str">
        <f>IFERROR(INDEX(All!$C$2:$C$1000,SMALL($J$16:$J$1014,ROWS($A$16:A130))),"")</f>
        <v/>
      </c>
      <c r="D130" s="10" t="str">
        <f>IFERROR(INDEX(All!$D$2:$D$1000,SMALL($J$16:$J$1014,ROWS($A$16:A130))),"")</f>
        <v/>
      </c>
      <c r="E130" s="10" t="str">
        <f>IFERROR(IF(ISNUMBER(SMALL($J$16:$J$1014,ROWS($A$16:A130))),$B$3,""),"")</f>
        <v/>
      </c>
      <c r="F130" s="11" t="str">
        <f>IFERROR(IF(INDEX(All!$E$2:$E$1000,SMALL($J$16:$J$1014,ROWS($A$16:A130)))=$B$3,INDEX(All!$F$2:$F$1000,SMALL($J$16:$J$1014,ROWS($A$16:A130))),INDEX(All!$H$2:$H$1000,SMALL($J$16:$J$1014,ROWS($A$16:A130)))),"")</f>
        <v/>
      </c>
      <c r="G130" s="10" t="str">
        <f>IFERROR(IF(ISNUMBER(SMALL($J$16:$J$1014,ROWS($A$16:A130))),$B$4,""),"")</f>
        <v/>
      </c>
      <c r="H130" s="11" t="str">
        <f>IFERROR(IF(INDEX(All!$E$2:$E$1000,SMALL($J$16:$J$1014,ROWS($A$16:A130)))=$B$3,INDEX(All!$H$2:$H$1000,SMALL($J$16:$J$1014,ROWS($A$16:A130))),INDEX(All!$F$2:$F$1000,SMALL($J$16:$J$1014,ROWS($A$16:A130)))),"")</f>
        <v/>
      </c>
      <c r="J130" s="12" t="str">
        <f>IF(AND(OR(AND(All!E116=$B$3,All!G116=$B$4),AND(All!E116=$B$4,All!G116=$B$3)),IF($B$5="All",TRUE(),All!A116=$B$5),IF($B$6="All",TRUE(),All!B116=$B$6),IF($B$7="All",TRUE(),All!C116=$B$7)),ROW(All!E116)-1,"")</f>
        <v/>
      </c>
    </row>
    <row r="131" spans="1:10" ht="15" customHeight="1" x14ac:dyDescent="0.25">
      <c r="A131" s="10" t="str">
        <f>IFERROR(INDEX(All!$A$2:$A$1000,SMALL($J$16:$J$1014,ROWS($A$16:A131))),"")</f>
        <v/>
      </c>
      <c r="B131" s="10" t="str">
        <f>IFERROR(INDEX(All!$B$2:$B$1000,SMALL($J$16:$J$1014,ROWS($A$16:A131))),"")</f>
        <v/>
      </c>
      <c r="C131" s="10" t="str">
        <f>IFERROR(INDEX(All!$C$2:$C$1000,SMALL($J$16:$J$1014,ROWS($A$16:A131))),"")</f>
        <v/>
      </c>
      <c r="D131" s="10" t="str">
        <f>IFERROR(INDEX(All!$D$2:$D$1000,SMALL($J$16:$J$1014,ROWS($A$16:A131))),"")</f>
        <v/>
      </c>
      <c r="E131" s="10" t="str">
        <f>IFERROR(IF(ISNUMBER(SMALL($J$16:$J$1014,ROWS($A$16:A131))),$B$3,""),"")</f>
        <v/>
      </c>
      <c r="F131" s="11" t="str">
        <f>IFERROR(IF(INDEX(All!$E$2:$E$1000,SMALL($J$16:$J$1014,ROWS($A$16:A131)))=$B$3,INDEX(All!$F$2:$F$1000,SMALL($J$16:$J$1014,ROWS($A$16:A131))),INDEX(All!$H$2:$H$1000,SMALL($J$16:$J$1014,ROWS($A$16:A131)))),"")</f>
        <v/>
      </c>
      <c r="G131" s="10" t="str">
        <f>IFERROR(IF(ISNUMBER(SMALL($J$16:$J$1014,ROWS($A$16:A131))),$B$4,""),"")</f>
        <v/>
      </c>
      <c r="H131" s="11" t="str">
        <f>IFERROR(IF(INDEX(All!$E$2:$E$1000,SMALL($J$16:$J$1014,ROWS($A$16:A131)))=$B$3,INDEX(All!$H$2:$H$1000,SMALL($J$16:$J$1014,ROWS($A$16:A131))),INDEX(All!$F$2:$F$1000,SMALL($J$16:$J$1014,ROWS($A$16:A131)))),"")</f>
        <v/>
      </c>
      <c r="J131" s="12" t="str">
        <f>IF(AND(OR(AND(All!E117=$B$3,All!G117=$B$4),AND(All!E117=$B$4,All!G117=$B$3)),IF($B$5="All",TRUE(),All!A117=$B$5),IF($B$6="All",TRUE(),All!B117=$B$6),IF($B$7="All",TRUE(),All!C117=$B$7)),ROW(All!E117)-1,"")</f>
        <v/>
      </c>
    </row>
    <row r="132" spans="1:10" ht="15" customHeight="1" x14ac:dyDescent="0.25">
      <c r="A132" s="10" t="str">
        <f>IFERROR(INDEX(All!$A$2:$A$1000,SMALL($J$16:$J$1014,ROWS($A$16:A132))),"")</f>
        <v/>
      </c>
      <c r="B132" s="10" t="str">
        <f>IFERROR(INDEX(All!$B$2:$B$1000,SMALL($J$16:$J$1014,ROWS($A$16:A132))),"")</f>
        <v/>
      </c>
      <c r="C132" s="10" t="str">
        <f>IFERROR(INDEX(All!$C$2:$C$1000,SMALL($J$16:$J$1014,ROWS($A$16:A132))),"")</f>
        <v/>
      </c>
      <c r="D132" s="10" t="str">
        <f>IFERROR(INDEX(All!$D$2:$D$1000,SMALL($J$16:$J$1014,ROWS($A$16:A132))),"")</f>
        <v/>
      </c>
      <c r="E132" s="10" t="str">
        <f>IFERROR(IF(ISNUMBER(SMALL($J$16:$J$1014,ROWS($A$16:A132))),$B$3,""),"")</f>
        <v/>
      </c>
      <c r="F132" s="11" t="str">
        <f>IFERROR(IF(INDEX(All!$E$2:$E$1000,SMALL($J$16:$J$1014,ROWS($A$16:A132)))=$B$3,INDEX(All!$F$2:$F$1000,SMALL($J$16:$J$1014,ROWS($A$16:A132))),INDEX(All!$H$2:$H$1000,SMALL($J$16:$J$1014,ROWS($A$16:A132)))),"")</f>
        <v/>
      </c>
      <c r="G132" s="10" t="str">
        <f>IFERROR(IF(ISNUMBER(SMALL($J$16:$J$1014,ROWS($A$16:A132))),$B$4,""),"")</f>
        <v/>
      </c>
      <c r="H132" s="11" t="str">
        <f>IFERROR(IF(INDEX(All!$E$2:$E$1000,SMALL($J$16:$J$1014,ROWS($A$16:A132)))=$B$3,INDEX(All!$H$2:$H$1000,SMALL($J$16:$J$1014,ROWS($A$16:A132))),INDEX(All!$F$2:$F$1000,SMALL($J$16:$J$1014,ROWS($A$16:A132)))),"")</f>
        <v/>
      </c>
      <c r="J132" s="12" t="str">
        <f>IF(AND(OR(AND(All!E118=$B$3,All!G118=$B$4),AND(All!E118=$B$4,All!G118=$B$3)),IF($B$5="All",TRUE(),All!A118=$B$5),IF($B$6="All",TRUE(),All!B118=$B$6),IF($B$7="All",TRUE(),All!C118=$B$7)),ROW(All!E118)-1,"")</f>
        <v/>
      </c>
    </row>
    <row r="133" spans="1:10" ht="15" customHeight="1" x14ac:dyDescent="0.25">
      <c r="A133" s="10" t="str">
        <f>IFERROR(INDEX(All!$A$2:$A$1000,SMALL($J$16:$J$1014,ROWS($A$16:A133))),"")</f>
        <v/>
      </c>
      <c r="B133" s="10" t="str">
        <f>IFERROR(INDEX(All!$B$2:$B$1000,SMALL($J$16:$J$1014,ROWS($A$16:A133))),"")</f>
        <v/>
      </c>
      <c r="C133" s="10" t="str">
        <f>IFERROR(INDEX(All!$C$2:$C$1000,SMALL($J$16:$J$1014,ROWS($A$16:A133))),"")</f>
        <v/>
      </c>
      <c r="D133" s="10" t="str">
        <f>IFERROR(INDEX(All!$D$2:$D$1000,SMALL($J$16:$J$1014,ROWS($A$16:A133))),"")</f>
        <v/>
      </c>
      <c r="E133" s="10" t="str">
        <f>IFERROR(IF(ISNUMBER(SMALL($J$16:$J$1014,ROWS($A$16:A133))),$B$3,""),"")</f>
        <v/>
      </c>
      <c r="F133" s="11" t="str">
        <f>IFERROR(IF(INDEX(All!$E$2:$E$1000,SMALL($J$16:$J$1014,ROWS($A$16:A133)))=$B$3,INDEX(All!$F$2:$F$1000,SMALL($J$16:$J$1014,ROWS($A$16:A133))),INDEX(All!$H$2:$H$1000,SMALL($J$16:$J$1014,ROWS($A$16:A133)))),"")</f>
        <v/>
      </c>
      <c r="G133" s="10" t="str">
        <f>IFERROR(IF(ISNUMBER(SMALL($J$16:$J$1014,ROWS($A$16:A133))),$B$4,""),"")</f>
        <v/>
      </c>
      <c r="H133" s="11" t="str">
        <f>IFERROR(IF(INDEX(All!$E$2:$E$1000,SMALL($J$16:$J$1014,ROWS($A$16:A133)))=$B$3,INDEX(All!$H$2:$H$1000,SMALL($J$16:$J$1014,ROWS($A$16:A133))),INDEX(All!$F$2:$F$1000,SMALL($J$16:$J$1014,ROWS($A$16:A133)))),"")</f>
        <v/>
      </c>
      <c r="J133" s="12" t="str">
        <f>IF(AND(OR(AND(All!E119=$B$3,All!G119=$B$4),AND(All!E119=$B$4,All!G119=$B$3)),IF($B$5="All",TRUE(),All!A119=$B$5),IF($B$6="All",TRUE(),All!B119=$B$6),IF($B$7="All",TRUE(),All!C119=$B$7)),ROW(All!E119)-1,"")</f>
        <v/>
      </c>
    </row>
    <row r="134" spans="1:10" ht="15" customHeight="1" x14ac:dyDescent="0.25">
      <c r="A134" s="10" t="str">
        <f>IFERROR(INDEX(All!$A$2:$A$1000,SMALL($J$16:$J$1014,ROWS($A$16:A134))),"")</f>
        <v/>
      </c>
      <c r="B134" s="10" t="str">
        <f>IFERROR(INDEX(All!$B$2:$B$1000,SMALL($J$16:$J$1014,ROWS($A$16:A134))),"")</f>
        <v/>
      </c>
      <c r="C134" s="10" t="str">
        <f>IFERROR(INDEX(All!$C$2:$C$1000,SMALL($J$16:$J$1014,ROWS($A$16:A134))),"")</f>
        <v/>
      </c>
      <c r="D134" s="10" t="str">
        <f>IFERROR(INDEX(All!$D$2:$D$1000,SMALL($J$16:$J$1014,ROWS($A$16:A134))),"")</f>
        <v/>
      </c>
      <c r="E134" s="10" t="str">
        <f>IFERROR(IF(ISNUMBER(SMALL($J$16:$J$1014,ROWS($A$16:A134))),$B$3,""),"")</f>
        <v/>
      </c>
      <c r="F134" s="11" t="str">
        <f>IFERROR(IF(INDEX(All!$E$2:$E$1000,SMALL($J$16:$J$1014,ROWS($A$16:A134)))=$B$3,INDEX(All!$F$2:$F$1000,SMALL($J$16:$J$1014,ROWS($A$16:A134))),INDEX(All!$H$2:$H$1000,SMALL($J$16:$J$1014,ROWS($A$16:A134)))),"")</f>
        <v/>
      </c>
      <c r="G134" s="10" t="str">
        <f>IFERROR(IF(ISNUMBER(SMALL($J$16:$J$1014,ROWS($A$16:A134))),$B$4,""),"")</f>
        <v/>
      </c>
      <c r="H134" s="11" t="str">
        <f>IFERROR(IF(INDEX(All!$E$2:$E$1000,SMALL($J$16:$J$1014,ROWS($A$16:A134)))=$B$3,INDEX(All!$H$2:$H$1000,SMALL($J$16:$J$1014,ROWS($A$16:A134))),INDEX(All!$F$2:$F$1000,SMALL($J$16:$J$1014,ROWS($A$16:A134)))),"")</f>
        <v/>
      </c>
      <c r="J134" s="12" t="str">
        <f>IF(AND(OR(AND(All!E120=$B$3,All!G120=$B$4),AND(All!E120=$B$4,All!G120=$B$3)),IF($B$5="All",TRUE(),All!A120=$B$5),IF($B$6="All",TRUE(),All!B120=$B$6),IF($B$7="All",TRUE(),All!C120=$B$7)),ROW(All!E120)-1,"")</f>
        <v/>
      </c>
    </row>
    <row r="135" spans="1:10" ht="15" customHeight="1" x14ac:dyDescent="0.25">
      <c r="A135" s="10" t="str">
        <f>IFERROR(INDEX(All!$A$2:$A$1000,SMALL($J$16:$J$1014,ROWS($A$16:A135))),"")</f>
        <v/>
      </c>
      <c r="B135" s="10" t="str">
        <f>IFERROR(INDEX(All!$B$2:$B$1000,SMALL($J$16:$J$1014,ROWS($A$16:A135))),"")</f>
        <v/>
      </c>
      <c r="C135" s="10" t="str">
        <f>IFERROR(INDEX(All!$C$2:$C$1000,SMALL($J$16:$J$1014,ROWS($A$16:A135))),"")</f>
        <v/>
      </c>
      <c r="D135" s="10" t="str">
        <f>IFERROR(INDEX(All!$D$2:$D$1000,SMALL($J$16:$J$1014,ROWS($A$16:A135))),"")</f>
        <v/>
      </c>
      <c r="E135" s="10" t="str">
        <f>IFERROR(IF(ISNUMBER(SMALL($J$16:$J$1014,ROWS($A$16:A135))),$B$3,""),"")</f>
        <v/>
      </c>
      <c r="F135" s="11" t="str">
        <f>IFERROR(IF(INDEX(All!$E$2:$E$1000,SMALL($J$16:$J$1014,ROWS($A$16:A135)))=$B$3,INDEX(All!$F$2:$F$1000,SMALL($J$16:$J$1014,ROWS($A$16:A135))),INDEX(All!$H$2:$H$1000,SMALL($J$16:$J$1014,ROWS($A$16:A135)))),"")</f>
        <v/>
      </c>
      <c r="G135" s="10" t="str">
        <f>IFERROR(IF(ISNUMBER(SMALL($J$16:$J$1014,ROWS($A$16:A135))),$B$4,""),"")</f>
        <v/>
      </c>
      <c r="H135" s="11" t="str">
        <f>IFERROR(IF(INDEX(All!$E$2:$E$1000,SMALL($J$16:$J$1014,ROWS($A$16:A135)))=$B$3,INDEX(All!$H$2:$H$1000,SMALL($J$16:$J$1014,ROWS($A$16:A135))),INDEX(All!$F$2:$F$1000,SMALL($J$16:$J$1014,ROWS($A$16:A135)))),"")</f>
        <v/>
      </c>
      <c r="J135" s="12" t="str">
        <f>IF(AND(OR(AND(All!E121=$B$3,All!G121=$B$4),AND(All!E121=$B$4,All!G121=$B$3)),IF($B$5="All",TRUE(),All!A121=$B$5),IF($B$6="All",TRUE(),All!B121=$B$6),IF($B$7="All",TRUE(),All!C121=$B$7)),ROW(All!E121)-1,"")</f>
        <v/>
      </c>
    </row>
    <row r="136" spans="1:10" ht="15" customHeight="1" x14ac:dyDescent="0.25">
      <c r="A136" s="10" t="str">
        <f>IFERROR(INDEX(All!$A$2:$A$1000,SMALL($J$16:$J$1014,ROWS($A$16:A136))),"")</f>
        <v/>
      </c>
      <c r="B136" s="10" t="str">
        <f>IFERROR(INDEX(All!$B$2:$B$1000,SMALL($J$16:$J$1014,ROWS($A$16:A136))),"")</f>
        <v/>
      </c>
      <c r="C136" s="10" t="str">
        <f>IFERROR(INDEX(All!$C$2:$C$1000,SMALL($J$16:$J$1014,ROWS($A$16:A136))),"")</f>
        <v/>
      </c>
      <c r="D136" s="10" t="str">
        <f>IFERROR(INDEX(All!$D$2:$D$1000,SMALL($J$16:$J$1014,ROWS($A$16:A136))),"")</f>
        <v/>
      </c>
      <c r="E136" s="10" t="str">
        <f>IFERROR(IF(ISNUMBER(SMALL($J$16:$J$1014,ROWS($A$16:A136))),$B$3,""),"")</f>
        <v/>
      </c>
      <c r="F136" s="11" t="str">
        <f>IFERROR(IF(INDEX(All!$E$2:$E$1000,SMALL($J$16:$J$1014,ROWS($A$16:A136)))=$B$3,INDEX(All!$F$2:$F$1000,SMALL($J$16:$J$1014,ROWS($A$16:A136))),INDEX(All!$H$2:$H$1000,SMALL($J$16:$J$1014,ROWS($A$16:A136)))),"")</f>
        <v/>
      </c>
      <c r="G136" s="10" t="str">
        <f>IFERROR(IF(ISNUMBER(SMALL($J$16:$J$1014,ROWS($A$16:A136))),$B$4,""),"")</f>
        <v/>
      </c>
      <c r="H136" s="11" t="str">
        <f>IFERROR(IF(INDEX(All!$E$2:$E$1000,SMALL($J$16:$J$1014,ROWS($A$16:A136)))=$B$3,INDEX(All!$H$2:$H$1000,SMALL($J$16:$J$1014,ROWS($A$16:A136))),INDEX(All!$F$2:$F$1000,SMALL($J$16:$J$1014,ROWS($A$16:A136)))),"")</f>
        <v/>
      </c>
      <c r="J136" s="12" t="str">
        <f>IF(AND(OR(AND(All!E122=$B$3,All!G122=$B$4),AND(All!E122=$B$4,All!G122=$B$3)),IF($B$5="All",TRUE(),All!A122=$B$5),IF($B$6="All",TRUE(),All!B122=$B$6),IF($B$7="All",TRUE(),All!C122=$B$7)),ROW(All!E122)-1,"")</f>
        <v/>
      </c>
    </row>
    <row r="137" spans="1:10" ht="15" customHeight="1" x14ac:dyDescent="0.25">
      <c r="A137" s="10" t="str">
        <f>IFERROR(INDEX(All!$A$2:$A$1000,SMALL($J$16:$J$1014,ROWS($A$16:A137))),"")</f>
        <v/>
      </c>
      <c r="B137" s="10" t="str">
        <f>IFERROR(INDEX(All!$B$2:$B$1000,SMALL($J$16:$J$1014,ROWS($A$16:A137))),"")</f>
        <v/>
      </c>
      <c r="C137" s="10" t="str">
        <f>IFERROR(INDEX(All!$C$2:$C$1000,SMALL($J$16:$J$1014,ROWS($A$16:A137))),"")</f>
        <v/>
      </c>
      <c r="D137" s="10" t="str">
        <f>IFERROR(INDEX(All!$D$2:$D$1000,SMALL($J$16:$J$1014,ROWS($A$16:A137))),"")</f>
        <v/>
      </c>
      <c r="E137" s="10" t="str">
        <f>IFERROR(IF(ISNUMBER(SMALL($J$16:$J$1014,ROWS($A$16:A137))),$B$3,""),"")</f>
        <v/>
      </c>
      <c r="F137" s="11" t="str">
        <f>IFERROR(IF(INDEX(All!$E$2:$E$1000,SMALL($J$16:$J$1014,ROWS($A$16:A137)))=$B$3,INDEX(All!$F$2:$F$1000,SMALL($J$16:$J$1014,ROWS($A$16:A137))),INDEX(All!$H$2:$H$1000,SMALL($J$16:$J$1014,ROWS($A$16:A137)))),"")</f>
        <v/>
      </c>
      <c r="G137" s="10" t="str">
        <f>IFERROR(IF(ISNUMBER(SMALL($J$16:$J$1014,ROWS($A$16:A137))),$B$4,""),"")</f>
        <v/>
      </c>
      <c r="H137" s="11" t="str">
        <f>IFERROR(IF(INDEX(All!$E$2:$E$1000,SMALL($J$16:$J$1014,ROWS($A$16:A137)))=$B$3,INDEX(All!$H$2:$H$1000,SMALL($J$16:$J$1014,ROWS($A$16:A137))),INDEX(All!$F$2:$F$1000,SMALL($J$16:$J$1014,ROWS($A$16:A137)))),"")</f>
        <v/>
      </c>
      <c r="J137" s="12" t="str">
        <f>IF(AND(OR(AND(All!E123=$B$3,All!G123=$B$4),AND(All!E123=$B$4,All!G123=$B$3)),IF($B$5="All",TRUE(),All!A123=$B$5),IF($B$6="All",TRUE(),All!B123=$B$6),IF($B$7="All",TRUE(),All!C123=$B$7)),ROW(All!E123)-1,"")</f>
        <v/>
      </c>
    </row>
    <row r="138" spans="1:10" ht="15" customHeight="1" x14ac:dyDescent="0.25">
      <c r="A138" s="10" t="str">
        <f>IFERROR(INDEX(All!$A$2:$A$1000,SMALL($J$16:$J$1014,ROWS($A$16:A138))),"")</f>
        <v/>
      </c>
      <c r="B138" s="10" t="str">
        <f>IFERROR(INDEX(All!$B$2:$B$1000,SMALL($J$16:$J$1014,ROWS($A$16:A138))),"")</f>
        <v/>
      </c>
      <c r="C138" s="10" t="str">
        <f>IFERROR(INDEX(All!$C$2:$C$1000,SMALL($J$16:$J$1014,ROWS($A$16:A138))),"")</f>
        <v/>
      </c>
      <c r="D138" s="10" t="str">
        <f>IFERROR(INDEX(All!$D$2:$D$1000,SMALL($J$16:$J$1014,ROWS($A$16:A138))),"")</f>
        <v/>
      </c>
      <c r="E138" s="10" t="str">
        <f>IFERROR(IF(ISNUMBER(SMALL($J$16:$J$1014,ROWS($A$16:A138))),$B$3,""),"")</f>
        <v/>
      </c>
      <c r="F138" s="11" t="str">
        <f>IFERROR(IF(INDEX(All!$E$2:$E$1000,SMALL($J$16:$J$1014,ROWS($A$16:A138)))=$B$3,INDEX(All!$F$2:$F$1000,SMALL($J$16:$J$1014,ROWS($A$16:A138))),INDEX(All!$H$2:$H$1000,SMALL($J$16:$J$1014,ROWS($A$16:A138)))),"")</f>
        <v/>
      </c>
      <c r="G138" s="10" t="str">
        <f>IFERROR(IF(ISNUMBER(SMALL($J$16:$J$1014,ROWS($A$16:A138))),$B$4,""),"")</f>
        <v/>
      </c>
      <c r="H138" s="11" t="str">
        <f>IFERROR(IF(INDEX(All!$E$2:$E$1000,SMALL($J$16:$J$1014,ROWS($A$16:A138)))=$B$3,INDEX(All!$H$2:$H$1000,SMALL($J$16:$J$1014,ROWS($A$16:A138))),INDEX(All!$F$2:$F$1000,SMALL($J$16:$J$1014,ROWS($A$16:A138)))),"")</f>
        <v/>
      </c>
      <c r="J138" s="12" t="str">
        <f>IF(AND(OR(AND(All!E124=$B$3,All!G124=$B$4),AND(All!E124=$B$4,All!G124=$B$3)),IF($B$5="All",TRUE(),All!A124=$B$5),IF($B$6="All",TRUE(),All!B124=$B$6),IF($B$7="All",TRUE(),All!C124=$B$7)),ROW(All!E124)-1,"")</f>
        <v/>
      </c>
    </row>
    <row r="139" spans="1:10" ht="15" customHeight="1" x14ac:dyDescent="0.25">
      <c r="A139" s="10" t="str">
        <f>IFERROR(INDEX(All!$A$2:$A$1000,SMALL($J$16:$J$1014,ROWS($A$16:A139))),"")</f>
        <v/>
      </c>
      <c r="B139" s="10" t="str">
        <f>IFERROR(INDEX(All!$B$2:$B$1000,SMALL($J$16:$J$1014,ROWS($A$16:A139))),"")</f>
        <v/>
      </c>
      <c r="C139" s="10" t="str">
        <f>IFERROR(INDEX(All!$C$2:$C$1000,SMALL($J$16:$J$1014,ROWS($A$16:A139))),"")</f>
        <v/>
      </c>
      <c r="D139" s="10" t="str">
        <f>IFERROR(INDEX(All!$D$2:$D$1000,SMALL($J$16:$J$1014,ROWS($A$16:A139))),"")</f>
        <v/>
      </c>
      <c r="E139" s="10" t="str">
        <f>IFERROR(IF(ISNUMBER(SMALL($J$16:$J$1014,ROWS($A$16:A139))),$B$3,""),"")</f>
        <v/>
      </c>
      <c r="F139" s="11" t="str">
        <f>IFERROR(IF(INDEX(All!$E$2:$E$1000,SMALL($J$16:$J$1014,ROWS($A$16:A139)))=$B$3,INDEX(All!$F$2:$F$1000,SMALL($J$16:$J$1014,ROWS($A$16:A139))),INDEX(All!$H$2:$H$1000,SMALL($J$16:$J$1014,ROWS($A$16:A139)))),"")</f>
        <v/>
      </c>
      <c r="G139" s="10" t="str">
        <f>IFERROR(IF(ISNUMBER(SMALL($J$16:$J$1014,ROWS($A$16:A139))),$B$4,""),"")</f>
        <v/>
      </c>
      <c r="H139" s="11" t="str">
        <f>IFERROR(IF(INDEX(All!$E$2:$E$1000,SMALL($J$16:$J$1014,ROWS($A$16:A139)))=$B$3,INDEX(All!$H$2:$H$1000,SMALL($J$16:$J$1014,ROWS($A$16:A139))),INDEX(All!$F$2:$F$1000,SMALL($J$16:$J$1014,ROWS($A$16:A139)))),"")</f>
        <v/>
      </c>
      <c r="J139" s="12" t="str">
        <f>IF(AND(OR(AND(All!E125=$B$3,All!G125=$B$4),AND(All!E125=$B$4,All!G125=$B$3)),IF($B$5="All",TRUE(),All!A125=$B$5),IF($B$6="All",TRUE(),All!B125=$B$6),IF($B$7="All",TRUE(),All!C125=$B$7)),ROW(All!E125)-1,"")</f>
        <v/>
      </c>
    </row>
    <row r="140" spans="1:10" ht="15" customHeight="1" x14ac:dyDescent="0.25">
      <c r="A140" s="10" t="str">
        <f>IFERROR(INDEX(All!$A$2:$A$1000,SMALL($J$16:$J$1014,ROWS($A$16:A140))),"")</f>
        <v/>
      </c>
      <c r="B140" s="10" t="str">
        <f>IFERROR(INDEX(All!$B$2:$B$1000,SMALL($J$16:$J$1014,ROWS($A$16:A140))),"")</f>
        <v/>
      </c>
      <c r="C140" s="10" t="str">
        <f>IFERROR(INDEX(All!$C$2:$C$1000,SMALL($J$16:$J$1014,ROWS($A$16:A140))),"")</f>
        <v/>
      </c>
      <c r="D140" s="10" t="str">
        <f>IFERROR(INDEX(All!$D$2:$D$1000,SMALL($J$16:$J$1014,ROWS($A$16:A140))),"")</f>
        <v/>
      </c>
      <c r="E140" s="10" t="str">
        <f>IFERROR(IF(ISNUMBER(SMALL($J$16:$J$1014,ROWS($A$16:A140))),$B$3,""),"")</f>
        <v/>
      </c>
      <c r="F140" s="11" t="str">
        <f>IFERROR(IF(INDEX(All!$E$2:$E$1000,SMALL($J$16:$J$1014,ROWS($A$16:A140)))=$B$3,INDEX(All!$F$2:$F$1000,SMALL($J$16:$J$1014,ROWS($A$16:A140))),INDEX(All!$H$2:$H$1000,SMALL($J$16:$J$1014,ROWS($A$16:A140)))),"")</f>
        <v/>
      </c>
      <c r="G140" s="10" t="str">
        <f>IFERROR(IF(ISNUMBER(SMALL($J$16:$J$1014,ROWS($A$16:A140))),$B$4,""),"")</f>
        <v/>
      </c>
      <c r="H140" s="11" t="str">
        <f>IFERROR(IF(INDEX(All!$E$2:$E$1000,SMALL($J$16:$J$1014,ROWS($A$16:A140)))=$B$3,INDEX(All!$H$2:$H$1000,SMALL($J$16:$J$1014,ROWS($A$16:A140))),INDEX(All!$F$2:$F$1000,SMALL($J$16:$J$1014,ROWS($A$16:A140)))),"")</f>
        <v/>
      </c>
      <c r="J140" s="12" t="str">
        <f>IF(AND(OR(AND(All!E126=$B$3,All!G126=$B$4),AND(All!E126=$B$4,All!G126=$B$3)),IF($B$5="All",TRUE(),All!A126=$B$5),IF($B$6="All",TRUE(),All!B126=$B$6),IF($B$7="All",TRUE(),All!C126=$B$7)),ROW(All!E126)-1,"")</f>
        <v/>
      </c>
    </row>
    <row r="141" spans="1:10" ht="15" customHeight="1" x14ac:dyDescent="0.25">
      <c r="A141" s="10" t="str">
        <f>IFERROR(INDEX(All!$A$2:$A$1000,SMALL($J$16:$J$1014,ROWS($A$16:A141))),"")</f>
        <v/>
      </c>
      <c r="B141" s="10" t="str">
        <f>IFERROR(INDEX(All!$B$2:$B$1000,SMALL($J$16:$J$1014,ROWS($A$16:A141))),"")</f>
        <v/>
      </c>
      <c r="C141" s="10" t="str">
        <f>IFERROR(INDEX(All!$C$2:$C$1000,SMALL($J$16:$J$1014,ROWS($A$16:A141))),"")</f>
        <v/>
      </c>
      <c r="D141" s="10" t="str">
        <f>IFERROR(INDEX(All!$D$2:$D$1000,SMALL($J$16:$J$1014,ROWS($A$16:A141))),"")</f>
        <v/>
      </c>
      <c r="E141" s="10" t="str">
        <f>IFERROR(IF(ISNUMBER(SMALL($J$16:$J$1014,ROWS($A$16:A141))),$B$3,""),"")</f>
        <v/>
      </c>
      <c r="F141" s="11" t="str">
        <f>IFERROR(IF(INDEX(All!$E$2:$E$1000,SMALL($J$16:$J$1014,ROWS($A$16:A141)))=$B$3,INDEX(All!$F$2:$F$1000,SMALL($J$16:$J$1014,ROWS($A$16:A141))),INDEX(All!$H$2:$H$1000,SMALL($J$16:$J$1014,ROWS($A$16:A141)))),"")</f>
        <v/>
      </c>
      <c r="G141" s="10" t="str">
        <f>IFERROR(IF(ISNUMBER(SMALL($J$16:$J$1014,ROWS($A$16:A141))),$B$4,""),"")</f>
        <v/>
      </c>
      <c r="H141" s="11" t="str">
        <f>IFERROR(IF(INDEX(All!$E$2:$E$1000,SMALL($J$16:$J$1014,ROWS($A$16:A141)))=$B$3,INDEX(All!$H$2:$H$1000,SMALL($J$16:$J$1014,ROWS($A$16:A141))),INDEX(All!$F$2:$F$1000,SMALL($J$16:$J$1014,ROWS($A$16:A141)))),"")</f>
        <v/>
      </c>
      <c r="J141" s="12" t="str">
        <f>IF(AND(OR(AND(All!E127=$B$3,All!G127=$B$4),AND(All!E127=$B$4,All!G127=$B$3)),IF($B$5="All",TRUE(),All!A127=$B$5),IF($B$6="All",TRUE(),All!B127=$B$6),IF($B$7="All",TRUE(),All!C127=$B$7)),ROW(All!E127)-1,"")</f>
        <v/>
      </c>
    </row>
    <row r="142" spans="1:10" ht="15" customHeight="1" x14ac:dyDescent="0.25">
      <c r="A142" s="10" t="str">
        <f>IFERROR(INDEX(All!$A$2:$A$1000,SMALL($J$16:$J$1014,ROWS($A$16:A142))),"")</f>
        <v/>
      </c>
      <c r="B142" s="10" t="str">
        <f>IFERROR(INDEX(All!$B$2:$B$1000,SMALL($J$16:$J$1014,ROWS($A$16:A142))),"")</f>
        <v/>
      </c>
      <c r="C142" s="10" t="str">
        <f>IFERROR(INDEX(All!$C$2:$C$1000,SMALL($J$16:$J$1014,ROWS($A$16:A142))),"")</f>
        <v/>
      </c>
      <c r="D142" s="10" t="str">
        <f>IFERROR(INDEX(All!$D$2:$D$1000,SMALL($J$16:$J$1014,ROWS($A$16:A142))),"")</f>
        <v/>
      </c>
      <c r="E142" s="10" t="str">
        <f>IFERROR(IF(ISNUMBER(SMALL($J$16:$J$1014,ROWS($A$16:A142))),$B$3,""),"")</f>
        <v/>
      </c>
      <c r="F142" s="11" t="str">
        <f>IFERROR(IF(INDEX(All!$E$2:$E$1000,SMALL($J$16:$J$1014,ROWS($A$16:A142)))=$B$3,INDEX(All!$F$2:$F$1000,SMALL($J$16:$J$1014,ROWS($A$16:A142))),INDEX(All!$H$2:$H$1000,SMALL($J$16:$J$1014,ROWS($A$16:A142)))),"")</f>
        <v/>
      </c>
      <c r="G142" s="10" t="str">
        <f>IFERROR(IF(ISNUMBER(SMALL($J$16:$J$1014,ROWS($A$16:A142))),$B$4,""),"")</f>
        <v/>
      </c>
      <c r="H142" s="11" t="str">
        <f>IFERROR(IF(INDEX(All!$E$2:$E$1000,SMALL($J$16:$J$1014,ROWS($A$16:A142)))=$B$3,INDEX(All!$H$2:$H$1000,SMALL($J$16:$J$1014,ROWS($A$16:A142))),INDEX(All!$F$2:$F$1000,SMALL($J$16:$J$1014,ROWS($A$16:A142)))),"")</f>
        <v/>
      </c>
      <c r="J142" s="12" t="str">
        <f>IF(AND(OR(AND(All!E128=$B$3,All!G128=$B$4),AND(All!E128=$B$4,All!G128=$B$3)),IF($B$5="All",TRUE(),All!A128=$B$5),IF($B$6="All",TRUE(),All!B128=$B$6),IF($B$7="All",TRUE(),All!C128=$B$7)),ROW(All!E128)-1,"")</f>
        <v/>
      </c>
    </row>
    <row r="143" spans="1:10" ht="15" customHeight="1" x14ac:dyDescent="0.25">
      <c r="A143" s="10" t="str">
        <f>IFERROR(INDEX(All!$A$2:$A$1000,SMALL($J$16:$J$1014,ROWS($A$16:A143))),"")</f>
        <v/>
      </c>
      <c r="B143" s="10" t="str">
        <f>IFERROR(INDEX(All!$B$2:$B$1000,SMALL($J$16:$J$1014,ROWS($A$16:A143))),"")</f>
        <v/>
      </c>
      <c r="C143" s="10" t="str">
        <f>IFERROR(INDEX(All!$C$2:$C$1000,SMALL($J$16:$J$1014,ROWS($A$16:A143))),"")</f>
        <v/>
      </c>
      <c r="D143" s="10" t="str">
        <f>IFERROR(INDEX(All!$D$2:$D$1000,SMALL($J$16:$J$1014,ROWS($A$16:A143))),"")</f>
        <v/>
      </c>
      <c r="E143" s="10" t="str">
        <f>IFERROR(IF(ISNUMBER(SMALL($J$16:$J$1014,ROWS($A$16:A143))),$B$3,""),"")</f>
        <v/>
      </c>
      <c r="F143" s="11" t="str">
        <f>IFERROR(IF(INDEX(All!$E$2:$E$1000,SMALL($J$16:$J$1014,ROWS($A$16:A143)))=$B$3,INDEX(All!$F$2:$F$1000,SMALL($J$16:$J$1014,ROWS($A$16:A143))),INDEX(All!$H$2:$H$1000,SMALL($J$16:$J$1014,ROWS($A$16:A143)))),"")</f>
        <v/>
      </c>
      <c r="G143" s="10" t="str">
        <f>IFERROR(IF(ISNUMBER(SMALL($J$16:$J$1014,ROWS($A$16:A143))),$B$4,""),"")</f>
        <v/>
      </c>
      <c r="H143" s="11" t="str">
        <f>IFERROR(IF(INDEX(All!$E$2:$E$1000,SMALL($J$16:$J$1014,ROWS($A$16:A143)))=$B$3,INDEX(All!$H$2:$H$1000,SMALL($J$16:$J$1014,ROWS($A$16:A143))),INDEX(All!$F$2:$F$1000,SMALL($J$16:$J$1014,ROWS($A$16:A143)))),"")</f>
        <v/>
      </c>
      <c r="J143" s="12" t="str">
        <f>IF(AND(OR(AND(All!E129=$B$3,All!G129=$B$4),AND(All!E129=$B$4,All!G129=$B$3)),IF($B$5="All",TRUE(),All!A129=$B$5),IF($B$6="All",TRUE(),All!B129=$B$6),IF($B$7="All",TRUE(),All!C129=$B$7)),ROW(All!E129)-1,"")</f>
        <v/>
      </c>
    </row>
    <row r="144" spans="1:10" ht="15" customHeight="1" x14ac:dyDescent="0.25">
      <c r="A144" s="10" t="str">
        <f>IFERROR(INDEX(All!$A$2:$A$1000,SMALL($J$16:$J$1014,ROWS($A$16:A144))),"")</f>
        <v/>
      </c>
      <c r="B144" s="10" t="str">
        <f>IFERROR(INDEX(All!$B$2:$B$1000,SMALL($J$16:$J$1014,ROWS($A$16:A144))),"")</f>
        <v/>
      </c>
      <c r="C144" s="10" t="str">
        <f>IFERROR(INDEX(All!$C$2:$C$1000,SMALL($J$16:$J$1014,ROWS($A$16:A144))),"")</f>
        <v/>
      </c>
      <c r="D144" s="10" t="str">
        <f>IFERROR(INDEX(All!$D$2:$D$1000,SMALL($J$16:$J$1014,ROWS($A$16:A144))),"")</f>
        <v/>
      </c>
      <c r="E144" s="10" t="str">
        <f>IFERROR(IF(ISNUMBER(SMALL($J$16:$J$1014,ROWS($A$16:A144))),$B$3,""),"")</f>
        <v/>
      </c>
      <c r="F144" s="11" t="str">
        <f>IFERROR(IF(INDEX(All!$E$2:$E$1000,SMALL($J$16:$J$1014,ROWS($A$16:A144)))=$B$3,INDEX(All!$F$2:$F$1000,SMALL($J$16:$J$1014,ROWS($A$16:A144))),INDEX(All!$H$2:$H$1000,SMALL($J$16:$J$1014,ROWS($A$16:A144)))),"")</f>
        <v/>
      </c>
      <c r="G144" s="10" t="str">
        <f>IFERROR(IF(ISNUMBER(SMALL($J$16:$J$1014,ROWS($A$16:A144))),$B$4,""),"")</f>
        <v/>
      </c>
      <c r="H144" s="11" t="str">
        <f>IFERROR(IF(INDEX(All!$E$2:$E$1000,SMALL($J$16:$J$1014,ROWS($A$16:A144)))=$B$3,INDEX(All!$H$2:$H$1000,SMALL($J$16:$J$1014,ROWS($A$16:A144))),INDEX(All!$F$2:$F$1000,SMALL($J$16:$J$1014,ROWS($A$16:A144)))),"")</f>
        <v/>
      </c>
      <c r="J144" s="12" t="str">
        <f>IF(AND(OR(AND(All!E130=$B$3,All!G130=$B$4),AND(All!E130=$B$4,All!G130=$B$3)),IF($B$5="All",TRUE(),All!A130=$B$5),IF($B$6="All",TRUE(),All!B130=$B$6),IF($B$7="All",TRUE(),All!C130=$B$7)),ROW(All!E130)-1,"")</f>
        <v/>
      </c>
    </row>
    <row r="145" spans="1:10" ht="15" customHeight="1" x14ac:dyDescent="0.25">
      <c r="A145" s="10" t="str">
        <f>IFERROR(INDEX(All!$A$2:$A$1000,SMALL($J$16:$J$1014,ROWS($A$16:A145))),"")</f>
        <v/>
      </c>
      <c r="B145" s="10" t="str">
        <f>IFERROR(INDEX(All!$B$2:$B$1000,SMALL($J$16:$J$1014,ROWS($A$16:A145))),"")</f>
        <v/>
      </c>
      <c r="C145" s="10" t="str">
        <f>IFERROR(INDEX(All!$C$2:$C$1000,SMALL($J$16:$J$1014,ROWS($A$16:A145))),"")</f>
        <v/>
      </c>
      <c r="D145" s="10" t="str">
        <f>IFERROR(INDEX(All!$D$2:$D$1000,SMALL($J$16:$J$1014,ROWS($A$16:A145))),"")</f>
        <v/>
      </c>
      <c r="E145" s="10" t="str">
        <f>IFERROR(IF(ISNUMBER(SMALL($J$16:$J$1014,ROWS($A$16:A145))),$B$3,""),"")</f>
        <v/>
      </c>
      <c r="F145" s="11" t="str">
        <f>IFERROR(IF(INDEX(All!$E$2:$E$1000,SMALL($J$16:$J$1014,ROWS($A$16:A145)))=$B$3,INDEX(All!$F$2:$F$1000,SMALL($J$16:$J$1014,ROWS($A$16:A145))),INDEX(All!$H$2:$H$1000,SMALL($J$16:$J$1014,ROWS($A$16:A145)))),"")</f>
        <v/>
      </c>
      <c r="G145" s="10" t="str">
        <f>IFERROR(IF(ISNUMBER(SMALL($J$16:$J$1014,ROWS($A$16:A145))),$B$4,""),"")</f>
        <v/>
      </c>
      <c r="H145" s="11" t="str">
        <f>IFERROR(IF(INDEX(All!$E$2:$E$1000,SMALL($J$16:$J$1014,ROWS($A$16:A145)))=$B$3,INDEX(All!$H$2:$H$1000,SMALL($J$16:$J$1014,ROWS($A$16:A145))),INDEX(All!$F$2:$F$1000,SMALL($J$16:$J$1014,ROWS($A$16:A145)))),"")</f>
        <v/>
      </c>
      <c r="J145" s="12" t="str">
        <f>IF(AND(OR(AND(All!E131=$B$3,All!G131=$B$4),AND(All!E131=$B$4,All!G131=$B$3)),IF($B$5="All",TRUE(),All!A131=$B$5),IF($B$6="All",TRUE(),All!B131=$B$6),IF($B$7="All",TRUE(),All!C131=$B$7)),ROW(All!E131)-1,"")</f>
        <v/>
      </c>
    </row>
    <row r="146" spans="1:10" ht="15" customHeight="1" x14ac:dyDescent="0.25">
      <c r="A146" s="10" t="str">
        <f>IFERROR(INDEX(All!$A$2:$A$1000,SMALL($J$16:$J$1014,ROWS($A$16:A146))),"")</f>
        <v/>
      </c>
      <c r="B146" s="10" t="str">
        <f>IFERROR(INDEX(All!$B$2:$B$1000,SMALL($J$16:$J$1014,ROWS($A$16:A146))),"")</f>
        <v/>
      </c>
      <c r="C146" s="10" t="str">
        <f>IFERROR(INDEX(All!$C$2:$C$1000,SMALL($J$16:$J$1014,ROWS($A$16:A146))),"")</f>
        <v/>
      </c>
      <c r="D146" s="10" t="str">
        <f>IFERROR(INDEX(All!$D$2:$D$1000,SMALL($J$16:$J$1014,ROWS($A$16:A146))),"")</f>
        <v/>
      </c>
      <c r="E146" s="10" t="str">
        <f>IFERROR(IF(ISNUMBER(SMALL($J$16:$J$1014,ROWS($A$16:A146))),$B$3,""),"")</f>
        <v/>
      </c>
      <c r="F146" s="11" t="str">
        <f>IFERROR(IF(INDEX(All!$E$2:$E$1000,SMALL($J$16:$J$1014,ROWS($A$16:A146)))=$B$3,INDEX(All!$F$2:$F$1000,SMALL($J$16:$J$1014,ROWS($A$16:A146))),INDEX(All!$H$2:$H$1000,SMALL($J$16:$J$1014,ROWS($A$16:A146)))),"")</f>
        <v/>
      </c>
      <c r="G146" s="10" t="str">
        <f>IFERROR(IF(ISNUMBER(SMALL($J$16:$J$1014,ROWS($A$16:A146))),$B$4,""),"")</f>
        <v/>
      </c>
      <c r="H146" s="11" t="str">
        <f>IFERROR(IF(INDEX(All!$E$2:$E$1000,SMALL($J$16:$J$1014,ROWS($A$16:A146)))=$B$3,INDEX(All!$H$2:$H$1000,SMALL($J$16:$J$1014,ROWS($A$16:A146))),INDEX(All!$F$2:$F$1000,SMALL($J$16:$J$1014,ROWS($A$16:A146)))),"")</f>
        <v/>
      </c>
      <c r="J146" s="12" t="str">
        <f>IF(AND(OR(AND(All!E132=$B$3,All!G132=$B$4),AND(All!E132=$B$4,All!G132=$B$3)),IF($B$5="All",TRUE(),All!A132=$B$5),IF($B$6="All",TRUE(),All!B132=$B$6),IF($B$7="All",TRUE(),All!C132=$B$7)),ROW(All!E132)-1,"")</f>
        <v/>
      </c>
    </row>
    <row r="147" spans="1:10" ht="15" customHeight="1" x14ac:dyDescent="0.25">
      <c r="A147" s="10" t="str">
        <f>IFERROR(INDEX(All!$A$2:$A$1000,SMALL($J$16:$J$1014,ROWS($A$16:A147))),"")</f>
        <v/>
      </c>
      <c r="B147" s="10" t="str">
        <f>IFERROR(INDEX(All!$B$2:$B$1000,SMALL($J$16:$J$1014,ROWS($A$16:A147))),"")</f>
        <v/>
      </c>
      <c r="C147" s="10" t="str">
        <f>IFERROR(INDEX(All!$C$2:$C$1000,SMALL($J$16:$J$1014,ROWS($A$16:A147))),"")</f>
        <v/>
      </c>
      <c r="D147" s="10" t="str">
        <f>IFERROR(INDEX(All!$D$2:$D$1000,SMALL($J$16:$J$1014,ROWS($A$16:A147))),"")</f>
        <v/>
      </c>
      <c r="E147" s="10" t="str">
        <f>IFERROR(IF(ISNUMBER(SMALL($J$16:$J$1014,ROWS($A$16:A147))),$B$3,""),"")</f>
        <v/>
      </c>
      <c r="F147" s="11" t="str">
        <f>IFERROR(IF(INDEX(All!$E$2:$E$1000,SMALL($J$16:$J$1014,ROWS($A$16:A147)))=$B$3,INDEX(All!$F$2:$F$1000,SMALL($J$16:$J$1014,ROWS($A$16:A147))),INDEX(All!$H$2:$H$1000,SMALL($J$16:$J$1014,ROWS($A$16:A147)))),"")</f>
        <v/>
      </c>
      <c r="G147" s="10" t="str">
        <f>IFERROR(IF(ISNUMBER(SMALL($J$16:$J$1014,ROWS($A$16:A147))),$B$4,""),"")</f>
        <v/>
      </c>
      <c r="H147" s="11" t="str">
        <f>IFERROR(IF(INDEX(All!$E$2:$E$1000,SMALL($J$16:$J$1014,ROWS($A$16:A147)))=$B$3,INDEX(All!$H$2:$H$1000,SMALL($J$16:$J$1014,ROWS($A$16:A147))),INDEX(All!$F$2:$F$1000,SMALL($J$16:$J$1014,ROWS($A$16:A147)))),"")</f>
        <v/>
      </c>
      <c r="J147" s="12" t="str">
        <f>IF(AND(OR(AND(All!E133=$B$3,All!G133=$B$4),AND(All!E133=$B$4,All!G133=$B$3)),IF($B$5="All",TRUE(),All!A133=$B$5),IF($B$6="All",TRUE(),All!B133=$B$6),IF($B$7="All",TRUE(),All!C133=$B$7)),ROW(All!E133)-1,"")</f>
        <v/>
      </c>
    </row>
    <row r="148" spans="1:10" ht="15" customHeight="1" x14ac:dyDescent="0.25">
      <c r="A148" s="10" t="str">
        <f>IFERROR(INDEX(All!$A$2:$A$1000,SMALL($J$16:$J$1014,ROWS($A$16:A148))),"")</f>
        <v/>
      </c>
      <c r="B148" s="10" t="str">
        <f>IFERROR(INDEX(All!$B$2:$B$1000,SMALL($J$16:$J$1014,ROWS($A$16:A148))),"")</f>
        <v/>
      </c>
      <c r="C148" s="10" t="str">
        <f>IFERROR(INDEX(All!$C$2:$C$1000,SMALL($J$16:$J$1014,ROWS($A$16:A148))),"")</f>
        <v/>
      </c>
      <c r="D148" s="10" t="str">
        <f>IFERROR(INDEX(All!$D$2:$D$1000,SMALL($J$16:$J$1014,ROWS($A$16:A148))),"")</f>
        <v/>
      </c>
      <c r="E148" s="10" t="str">
        <f>IFERROR(IF(ISNUMBER(SMALL($J$16:$J$1014,ROWS($A$16:A148))),$B$3,""),"")</f>
        <v/>
      </c>
      <c r="F148" s="11" t="str">
        <f>IFERROR(IF(INDEX(All!$E$2:$E$1000,SMALL($J$16:$J$1014,ROWS($A$16:A148)))=$B$3,INDEX(All!$F$2:$F$1000,SMALL($J$16:$J$1014,ROWS($A$16:A148))),INDEX(All!$H$2:$H$1000,SMALL($J$16:$J$1014,ROWS($A$16:A148)))),"")</f>
        <v/>
      </c>
      <c r="G148" s="10" t="str">
        <f>IFERROR(IF(ISNUMBER(SMALL($J$16:$J$1014,ROWS($A$16:A148))),$B$4,""),"")</f>
        <v/>
      </c>
      <c r="H148" s="11" t="str">
        <f>IFERROR(IF(INDEX(All!$E$2:$E$1000,SMALL($J$16:$J$1014,ROWS($A$16:A148)))=$B$3,INDEX(All!$H$2:$H$1000,SMALL($J$16:$J$1014,ROWS($A$16:A148))),INDEX(All!$F$2:$F$1000,SMALL($J$16:$J$1014,ROWS($A$16:A148)))),"")</f>
        <v/>
      </c>
      <c r="J148" s="12" t="str">
        <f>IF(AND(OR(AND(All!E134=$B$3,All!G134=$B$4),AND(All!E134=$B$4,All!G134=$B$3)),IF($B$5="All",TRUE(),All!A134=$B$5),IF($B$6="All",TRUE(),All!B134=$B$6),IF($B$7="All",TRUE(),All!C134=$B$7)),ROW(All!E134)-1,"")</f>
        <v/>
      </c>
    </row>
    <row r="149" spans="1:10" ht="15" customHeight="1" x14ac:dyDescent="0.25">
      <c r="A149" s="10" t="str">
        <f>IFERROR(INDEX(All!$A$2:$A$1000,SMALL($J$16:$J$1014,ROWS($A$16:A149))),"")</f>
        <v/>
      </c>
      <c r="B149" s="10" t="str">
        <f>IFERROR(INDEX(All!$B$2:$B$1000,SMALL($J$16:$J$1014,ROWS($A$16:A149))),"")</f>
        <v/>
      </c>
      <c r="C149" s="10" t="str">
        <f>IFERROR(INDEX(All!$C$2:$C$1000,SMALL($J$16:$J$1014,ROWS($A$16:A149))),"")</f>
        <v/>
      </c>
      <c r="D149" s="10" t="str">
        <f>IFERROR(INDEX(All!$D$2:$D$1000,SMALL($J$16:$J$1014,ROWS($A$16:A149))),"")</f>
        <v/>
      </c>
      <c r="E149" s="10" t="str">
        <f>IFERROR(IF(ISNUMBER(SMALL($J$16:$J$1014,ROWS($A$16:A149))),$B$3,""),"")</f>
        <v/>
      </c>
      <c r="F149" s="11" t="str">
        <f>IFERROR(IF(INDEX(All!$E$2:$E$1000,SMALL($J$16:$J$1014,ROWS($A$16:A149)))=$B$3,INDEX(All!$F$2:$F$1000,SMALL($J$16:$J$1014,ROWS($A$16:A149))),INDEX(All!$H$2:$H$1000,SMALL($J$16:$J$1014,ROWS($A$16:A149)))),"")</f>
        <v/>
      </c>
      <c r="G149" s="10" t="str">
        <f>IFERROR(IF(ISNUMBER(SMALL($J$16:$J$1014,ROWS($A$16:A149))),$B$4,""),"")</f>
        <v/>
      </c>
      <c r="H149" s="11" t="str">
        <f>IFERROR(IF(INDEX(All!$E$2:$E$1000,SMALL($J$16:$J$1014,ROWS($A$16:A149)))=$B$3,INDEX(All!$H$2:$H$1000,SMALL($J$16:$J$1014,ROWS($A$16:A149))),INDEX(All!$F$2:$F$1000,SMALL($J$16:$J$1014,ROWS($A$16:A149)))),"")</f>
        <v/>
      </c>
      <c r="J149" s="12" t="str">
        <f>IF(AND(OR(AND(All!E135=$B$3,All!G135=$B$4),AND(All!E135=$B$4,All!G135=$B$3)),IF($B$5="All",TRUE(),All!A135=$B$5),IF($B$6="All",TRUE(),All!B135=$B$6),IF($B$7="All",TRUE(),All!C135=$B$7)),ROW(All!E135)-1,"")</f>
        <v/>
      </c>
    </row>
    <row r="150" spans="1:10" ht="15" customHeight="1" x14ac:dyDescent="0.25">
      <c r="A150" s="10" t="str">
        <f>IFERROR(INDEX(All!$A$2:$A$1000,SMALL($J$16:$J$1014,ROWS($A$16:A150))),"")</f>
        <v/>
      </c>
      <c r="B150" s="10" t="str">
        <f>IFERROR(INDEX(All!$B$2:$B$1000,SMALL($J$16:$J$1014,ROWS($A$16:A150))),"")</f>
        <v/>
      </c>
      <c r="C150" s="10" t="str">
        <f>IFERROR(INDEX(All!$C$2:$C$1000,SMALL($J$16:$J$1014,ROWS($A$16:A150))),"")</f>
        <v/>
      </c>
      <c r="D150" s="10" t="str">
        <f>IFERROR(INDEX(All!$D$2:$D$1000,SMALL($J$16:$J$1014,ROWS($A$16:A150))),"")</f>
        <v/>
      </c>
      <c r="E150" s="10" t="str">
        <f>IFERROR(IF(ISNUMBER(SMALL($J$16:$J$1014,ROWS($A$16:A150))),$B$3,""),"")</f>
        <v/>
      </c>
      <c r="F150" s="11" t="str">
        <f>IFERROR(IF(INDEX(All!$E$2:$E$1000,SMALL($J$16:$J$1014,ROWS($A$16:A150)))=$B$3,INDEX(All!$F$2:$F$1000,SMALL($J$16:$J$1014,ROWS($A$16:A150))),INDEX(All!$H$2:$H$1000,SMALL($J$16:$J$1014,ROWS($A$16:A150)))),"")</f>
        <v/>
      </c>
      <c r="G150" s="10" t="str">
        <f>IFERROR(IF(ISNUMBER(SMALL($J$16:$J$1014,ROWS($A$16:A150))),$B$4,""),"")</f>
        <v/>
      </c>
      <c r="H150" s="11" t="str">
        <f>IFERROR(IF(INDEX(All!$E$2:$E$1000,SMALL($J$16:$J$1014,ROWS($A$16:A150)))=$B$3,INDEX(All!$H$2:$H$1000,SMALL($J$16:$J$1014,ROWS($A$16:A150))),INDEX(All!$F$2:$F$1000,SMALL($J$16:$J$1014,ROWS($A$16:A150)))),"")</f>
        <v/>
      </c>
      <c r="J150" s="12" t="str">
        <f>IF(AND(OR(AND(All!E136=$B$3,All!G136=$B$4),AND(All!E136=$B$4,All!G136=$B$3)),IF($B$5="All",TRUE(),All!A136=$B$5),IF($B$6="All",TRUE(),All!B136=$B$6),IF($B$7="All",TRUE(),All!C136=$B$7)),ROW(All!E136)-1,"")</f>
        <v/>
      </c>
    </row>
    <row r="151" spans="1:10" ht="15" customHeight="1" x14ac:dyDescent="0.25">
      <c r="A151" s="10" t="str">
        <f>IFERROR(INDEX(All!$A$2:$A$1000,SMALL($J$16:$J$1014,ROWS($A$16:A151))),"")</f>
        <v/>
      </c>
      <c r="B151" s="10" t="str">
        <f>IFERROR(INDEX(All!$B$2:$B$1000,SMALL($J$16:$J$1014,ROWS($A$16:A151))),"")</f>
        <v/>
      </c>
      <c r="C151" s="10" t="str">
        <f>IFERROR(INDEX(All!$C$2:$C$1000,SMALL($J$16:$J$1014,ROWS($A$16:A151))),"")</f>
        <v/>
      </c>
      <c r="D151" s="10" t="str">
        <f>IFERROR(INDEX(All!$D$2:$D$1000,SMALL($J$16:$J$1014,ROWS($A$16:A151))),"")</f>
        <v/>
      </c>
      <c r="E151" s="10" t="str">
        <f>IFERROR(IF(ISNUMBER(SMALL($J$16:$J$1014,ROWS($A$16:A151))),$B$3,""),"")</f>
        <v/>
      </c>
      <c r="F151" s="11" t="str">
        <f>IFERROR(IF(INDEX(All!$E$2:$E$1000,SMALL($J$16:$J$1014,ROWS($A$16:A151)))=$B$3,INDEX(All!$F$2:$F$1000,SMALL($J$16:$J$1014,ROWS($A$16:A151))),INDEX(All!$H$2:$H$1000,SMALL($J$16:$J$1014,ROWS($A$16:A151)))),"")</f>
        <v/>
      </c>
      <c r="G151" s="10" t="str">
        <f>IFERROR(IF(ISNUMBER(SMALL($J$16:$J$1014,ROWS($A$16:A151))),$B$4,""),"")</f>
        <v/>
      </c>
      <c r="H151" s="11" t="str">
        <f>IFERROR(IF(INDEX(All!$E$2:$E$1000,SMALL($J$16:$J$1014,ROWS($A$16:A151)))=$B$3,INDEX(All!$H$2:$H$1000,SMALL($J$16:$J$1014,ROWS($A$16:A151))),INDEX(All!$F$2:$F$1000,SMALL($J$16:$J$1014,ROWS($A$16:A151)))),"")</f>
        <v/>
      </c>
      <c r="J151" s="12" t="str">
        <f>IF(AND(OR(AND(All!E137=$B$3,All!G137=$B$4),AND(All!E137=$B$4,All!G137=$B$3)),IF($B$5="All",TRUE(),All!A137=$B$5),IF($B$6="All",TRUE(),All!B137=$B$6),IF($B$7="All",TRUE(),All!C137=$B$7)),ROW(All!E137)-1,"")</f>
        <v/>
      </c>
    </row>
    <row r="152" spans="1:10" ht="15" customHeight="1" x14ac:dyDescent="0.25">
      <c r="A152" s="10" t="str">
        <f>IFERROR(INDEX(All!$A$2:$A$1000,SMALL($J$16:$J$1014,ROWS($A$16:A152))),"")</f>
        <v/>
      </c>
      <c r="B152" s="10" t="str">
        <f>IFERROR(INDEX(All!$B$2:$B$1000,SMALL($J$16:$J$1014,ROWS($A$16:A152))),"")</f>
        <v/>
      </c>
      <c r="C152" s="10" t="str">
        <f>IFERROR(INDEX(All!$C$2:$C$1000,SMALL($J$16:$J$1014,ROWS($A$16:A152))),"")</f>
        <v/>
      </c>
      <c r="D152" s="10" t="str">
        <f>IFERROR(INDEX(All!$D$2:$D$1000,SMALL($J$16:$J$1014,ROWS($A$16:A152))),"")</f>
        <v/>
      </c>
      <c r="E152" s="10" t="str">
        <f>IFERROR(IF(ISNUMBER(SMALL($J$16:$J$1014,ROWS($A$16:A152))),$B$3,""),"")</f>
        <v/>
      </c>
      <c r="F152" s="11" t="str">
        <f>IFERROR(IF(INDEX(All!$E$2:$E$1000,SMALL($J$16:$J$1014,ROWS($A$16:A152)))=$B$3,INDEX(All!$F$2:$F$1000,SMALL($J$16:$J$1014,ROWS($A$16:A152))),INDEX(All!$H$2:$H$1000,SMALL($J$16:$J$1014,ROWS($A$16:A152)))),"")</f>
        <v/>
      </c>
      <c r="G152" s="10" t="str">
        <f>IFERROR(IF(ISNUMBER(SMALL($J$16:$J$1014,ROWS($A$16:A152))),$B$4,""),"")</f>
        <v/>
      </c>
      <c r="H152" s="11" t="str">
        <f>IFERROR(IF(INDEX(All!$E$2:$E$1000,SMALL($J$16:$J$1014,ROWS($A$16:A152)))=$B$3,INDEX(All!$H$2:$H$1000,SMALL($J$16:$J$1014,ROWS($A$16:A152))),INDEX(All!$F$2:$F$1000,SMALL($J$16:$J$1014,ROWS($A$16:A152)))),"")</f>
        <v/>
      </c>
      <c r="J152" s="12" t="str">
        <f>IF(AND(OR(AND(All!E138=$B$3,All!G138=$B$4),AND(All!E138=$B$4,All!G138=$B$3)),IF($B$5="All",TRUE(),All!A138=$B$5),IF($B$6="All",TRUE(),All!B138=$B$6),IF($B$7="All",TRUE(),All!C138=$B$7)),ROW(All!E138)-1,"")</f>
        <v/>
      </c>
    </row>
    <row r="153" spans="1:10" ht="15" customHeight="1" x14ac:dyDescent="0.25">
      <c r="A153" s="10" t="str">
        <f>IFERROR(INDEX(All!$A$2:$A$1000,SMALL($J$16:$J$1014,ROWS($A$16:A153))),"")</f>
        <v/>
      </c>
      <c r="B153" s="10" t="str">
        <f>IFERROR(INDEX(All!$B$2:$B$1000,SMALL($J$16:$J$1014,ROWS($A$16:A153))),"")</f>
        <v/>
      </c>
      <c r="C153" s="10" t="str">
        <f>IFERROR(INDEX(All!$C$2:$C$1000,SMALL($J$16:$J$1014,ROWS($A$16:A153))),"")</f>
        <v/>
      </c>
      <c r="D153" s="10" t="str">
        <f>IFERROR(INDEX(All!$D$2:$D$1000,SMALL($J$16:$J$1014,ROWS($A$16:A153))),"")</f>
        <v/>
      </c>
      <c r="E153" s="10" t="str">
        <f>IFERROR(IF(ISNUMBER(SMALL($J$16:$J$1014,ROWS($A$16:A153))),$B$3,""),"")</f>
        <v/>
      </c>
      <c r="F153" s="11" t="str">
        <f>IFERROR(IF(INDEX(All!$E$2:$E$1000,SMALL($J$16:$J$1014,ROWS($A$16:A153)))=$B$3,INDEX(All!$F$2:$F$1000,SMALL($J$16:$J$1014,ROWS($A$16:A153))),INDEX(All!$H$2:$H$1000,SMALL($J$16:$J$1014,ROWS($A$16:A153)))),"")</f>
        <v/>
      </c>
      <c r="G153" s="10" t="str">
        <f>IFERROR(IF(ISNUMBER(SMALL($J$16:$J$1014,ROWS($A$16:A153))),$B$4,""),"")</f>
        <v/>
      </c>
      <c r="H153" s="11" t="str">
        <f>IFERROR(IF(INDEX(All!$E$2:$E$1000,SMALL($J$16:$J$1014,ROWS($A$16:A153)))=$B$3,INDEX(All!$H$2:$H$1000,SMALL($J$16:$J$1014,ROWS($A$16:A153))),INDEX(All!$F$2:$F$1000,SMALL($J$16:$J$1014,ROWS($A$16:A153)))),"")</f>
        <v/>
      </c>
      <c r="J153" s="12" t="str">
        <f>IF(AND(OR(AND(All!E139=$B$3,All!G139=$B$4),AND(All!E139=$B$4,All!G139=$B$3)),IF($B$5="All",TRUE(),All!A139=$B$5),IF($B$6="All",TRUE(),All!B139=$B$6),IF($B$7="All",TRUE(),All!C139=$B$7)),ROW(All!E139)-1,"")</f>
        <v/>
      </c>
    </row>
    <row r="154" spans="1:10" ht="15" customHeight="1" x14ac:dyDescent="0.25">
      <c r="A154" s="10" t="str">
        <f>IFERROR(INDEX(All!$A$2:$A$1000,SMALL($J$16:$J$1014,ROWS($A$16:A154))),"")</f>
        <v/>
      </c>
      <c r="B154" s="10" t="str">
        <f>IFERROR(INDEX(All!$B$2:$B$1000,SMALL($J$16:$J$1014,ROWS($A$16:A154))),"")</f>
        <v/>
      </c>
      <c r="C154" s="10" t="str">
        <f>IFERROR(INDEX(All!$C$2:$C$1000,SMALL($J$16:$J$1014,ROWS($A$16:A154))),"")</f>
        <v/>
      </c>
      <c r="D154" s="10" t="str">
        <f>IFERROR(INDEX(All!$D$2:$D$1000,SMALL($J$16:$J$1014,ROWS($A$16:A154))),"")</f>
        <v/>
      </c>
      <c r="E154" s="10" t="str">
        <f>IFERROR(IF(ISNUMBER(SMALL($J$16:$J$1014,ROWS($A$16:A154))),$B$3,""),"")</f>
        <v/>
      </c>
      <c r="F154" s="11" t="str">
        <f>IFERROR(IF(INDEX(All!$E$2:$E$1000,SMALL($J$16:$J$1014,ROWS($A$16:A154)))=$B$3,INDEX(All!$F$2:$F$1000,SMALL($J$16:$J$1014,ROWS($A$16:A154))),INDEX(All!$H$2:$H$1000,SMALL($J$16:$J$1014,ROWS($A$16:A154)))),"")</f>
        <v/>
      </c>
      <c r="G154" s="10" t="str">
        <f>IFERROR(IF(ISNUMBER(SMALL($J$16:$J$1014,ROWS($A$16:A154))),$B$4,""),"")</f>
        <v/>
      </c>
      <c r="H154" s="11" t="str">
        <f>IFERROR(IF(INDEX(All!$E$2:$E$1000,SMALL($J$16:$J$1014,ROWS($A$16:A154)))=$B$3,INDEX(All!$H$2:$H$1000,SMALL($J$16:$J$1014,ROWS($A$16:A154))),INDEX(All!$F$2:$F$1000,SMALL($J$16:$J$1014,ROWS($A$16:A154)))),"")</f>
        <v/>
      </c>
      <c r="J154" s="12" t="str">
        <f>IF(AND(OR(AND(All!E140=$B$3,All!G140=$B$4),AND(All!E140=$B$4,All!G140=$B$3)),IF($B$5="All",TRUE(),All!A140=$B$5),IF($B$6="All",TRUE(),All!B140=$B$6),IF($B$7="All",TRUE(),All!C140=$B$7)),ROW(All!E140)-1,"")</f>
        <v/>
      </c>
    </row>
    <row r="155" spans="1:10" ht="15" customHeight="1" x14ac:dyDescent="0.25">
      <c r="A155" s="10" t="str">
        <f>IFERROR(INDEX(All!$A$2:$A$1000,SMALL($J$16:$J$1014,ROWS($A$16:A155))),"")</f>
        <v/>
      </c>
      <c r="B155" s="10" t="str">
        <f>IFERROR(INDEX(All!$B$2:$B$1000,SMALL($J$16:$J$1014,ROWS($A$16:A155))),"")</f>
        <v/>
      </c>
      <c r="C155" s="10" t="str">
        <f>IFERROR(INDEX(All!$C$2:$C$1000,SMALL($J$16:$J$1014,ROWS($A$16:A155))),"")</f>
        <v/>
      </c>
      <c r="D155" s="10" t="str">
        <f>IFERROR(INDEX(All!$D$2:$D$1000,SMALL($J$16:$J$1014,ROWS($A$16:A155))),"")</f>
        <v/>
      </c>
      <c r="E155" s="10" t="str">
        <f>IFERROR(IF(ISNUMBER(SMALL($J$16:$J$1014,ROWS($A$16:A155))),$B$3,""),"")</f>
        <v/>
      </c>
      <c r="F155" s="11" t="str">
        <f>IFERROR(IF(INDEX(All!$E$2:$E$1000,SMALL($J$16:$J$1014,ROWS($A$16:A155)))=$B$3,INDEX(All!$F$2:$F$1000,SMALL($J$16:$J$1014,ROWS($A$16:A155))),INDEX(All!$H$2:$H$1000,SMALL($J$16:$J$1014,ROWS($A$16:A155)))),"")</f>
        <v/>
      </c>
      <c r="G155" s="10" t="str">
        <f>IFERROR(IF(ISNUMBER(SMALL($J$16:$J$1014,ROWS($A$16:A155))),$B$4,""),"")</f>
        <v/>
      </c>
      <c r="H155" s="11" t="str">
        <f>IFERROR(IF(INDEX(All!$E$2:$E$1000,SMALL($J$16:$J$1014,ROWS($A$16:A155)))=$B$3,INDEX(All!$H$2:$H$1000,SMALL($J$16:$J$1014,ROWS($A$16:A155))),INDEX(All!$F$2:$F$1000,SMALL($J$16:$J$1014,ROWS($A$16:A155)))),"")</f>
        <v/>
      </c>
      <c r="J155" s="12" t="str">
        <f>IF(AND(OR(AND(All!E141=$B$3,All!G141=$B$4),AND(All!E141=$B$4,All!G141=$B$3)),IF($B$5="All",TRUE(),All!A141=$B$5),IF($B$6="All",TRUE(),All!B141=$B$6),IF($B$7="All",TRUE(),All!C141=$B$7)),ROW(All!E141)-1,"")</f>
        <v/>
      </c>
    </row>
    <row r="156" spans="1:10" ht="15" customHeight="1" x14ac:dyDescent="0.25">
      <c r="A156" s="10" t="str">
        <f>IFERROR(INDEX(All!$A$2:$A$1000,SMALL($J$16:$J$1014,ROWS($A$16:A156))),"")</f>
        <v/>
      </c>
      <c r="B156" s="10" t="str">
        <f>IFERROR(INDEX(All!$B$2:$B$1000,SMALL($J$16:$J$1014,ROWS($A$16:A156))),"")</f>
        <v/>
      </c>
      <c r="C156" s="10" t="str">
        <f>IFERROR(INDEX(All!$C$2:$C$1000,SMALL($J$16:$J$1014,ROWS($A$16:A156))),"")</f>
        <v/>
      </c>
      <c r="D156" s="10" t="str">
        <f>IFERROR(INDEX(All!$D$2:$D$1000,SMALL($J$16:$J$1014,ROWS($A$16:A156))),"")</f>
        <v/>
      </c>
      <c r="E156" s="10" t="str">
        <f>IFERROR(IF(ISNUMBER(SMALL($J$16:$J$1014,ROWS($A$16:A156))),$B$3,""),"")</f>
        <v/>
      </c>
      <c r="F156" s="11" t="str">
        <f>IFERROR(IF(INDEX(All!$E$2:$E$1000,SMALL($J$16:$J$1014,ROWS($A$16:A156)))=$B$3,INDEX(All!$F$2:$F$1000,SMALL($J$16:$J$1014,ROWS($A$16:A156))),INDEX(All!$H$2:$H$1000,SMALL($J$16:$J$1014,ROWS($A$16:A156)))),"")</f>
        <v/>
      </c>
      <c r="G156" s="10" t="str">
        <f>IFERROR(IF(ISNUMBER(SMALL($J$16:$J$1014,ROWS($A$16:A156))),$B$4,""),"")</f>
        <v/>
      </c>
      <c r="H156" s="11" t="str">
        <f>IFERROR(IF(INDEX(All!$E$2:$E$1000,SMALL($J$16:$J$1014,ROWS($A$16:A156)))=$B$3,INDEX(All!$H$2:$H$1000,SMALL($J$16:$J$1014,ROWS($A$16:A156))),INDEX(All!$F$2:$F$1000,SMALL($J$16:$J$1014,ROWS($A$16:A156)))),"")</f>
        <v/>
      </c>
      <c r="J156" s="12" t="str">
        <f>IF(AND(OR(AND(All!E142=$B$3,All!G142=$B$4),AND(All!E142=$B$4,All!G142=$B$3)),IF($B$5="All",TRUE(),All!A142=$B$5),IF($B$6="All",TRUE(),All!B142=$B$6),IF($B$7="All",TRUE(),All!C142=$B$7)),ROW(All!E142)-1,"")</f>
        <v/>
      </c>
    </row>
    <row r="157" spans="1:10" ht="15" customHeight="1" x14ac:dyDescent="0.25">
      <c r="A157" s="10" t="str">
        <f>IFERROR(INDEX(All!$A$2:$A$1000,SMALL($J$16:$J$1014,ROWS($A$16:A157))),"")</f>
        <v/>
      </c>
      <c r="B157" s="10" t="str">
        <f>IFERROR(INDEX(All!$B$2:$B$1000,SMALL($J$16:$J$1014,ROWS($A$16:A157))),"")</f>
        <v/>
      </c>
      <c r="C157" s="10" t="str">
        <f>IFERROR(INDEX(All!$C$2:$C$1000,SMALL($J$16:$J$1014,ROWS($A$16:A157))),"")</f>
        <v/>
      </c>
      <c r="D157" s="10" t="str">
        <f>IFERROR(INDEX(All!$D$2:$D$1000,SMALL($J$16:$J$1014,ROWS($A$16:A157))),"")</f>
        <v/>
      </c>
      <c r="E157" s="10" t="str">
        <f>IFERROR(IF(ISNUMBER(SMALL($J$16:$J$1014,ROWS($A$16:A157))),$B$3,""),"")</f>
        <v/>
      </c>
      <c r="F157" s="11" t="str">
        <f>IFERROR(IF(INDEX(All!$E$2:$E$1000,SMALL($J$16:$J$1014,ROWS($A$16:A157)))=$B$3,INDEX(All!$F$2:$F$1000,SMALL($J$16:$J$1014,ROWS($A$16:A157))),INDEX(All!$H$2:$H$1000,SMALL($J$16:$J$1014,ROWS($A$16:A157)))),"")</f>
        <v/>
      </c>
      <c r="G157" s="10" t="str">
        <f>IFERROR(IF(ISNUMBER(SMALL($J$16:$J$1014,ROWS($A$16:A157))),$B$4,""),"")</f>
        <v/>
      </c>
      <c r="H157" s="11" t="str">
        <f>IFERROR(IF(INDEX(All!$E$2:$E$1000,SMALL($J$16:$J$1014,ROWS($A$16:A157)))=$B$3,INDEX(All!$H$2:$H$1000,SMALL($J$16:$J$1014,ROWS($A$16:A157))),INDEX(All!$F$2:$F$1000,SMALL($J$16:$J$1014,ROWS($A$16:A157)))),"")</f>
        <v/>
      </c>
      <c r="J157" s="12" t="str">
        <f>IF(AND(OR(AND(All!E143=$B$3,All!G143=$B$4),AND(All!E143=$B$4,All!G143=$B$3)),IF($B$5="All",TRUE(),All!A143=$B$5),IF($B$6="All",TRUE(),All!B143=$B$6),IF($B$7="All",TRUE(),All!C143=$B$7)),ROW(All!E143)-1,"")</f>
        <v/>
      </c>
    </row>
    <row r="158" spans="1:10" ht="15" customHeight="1" x14ac:dyDescent="0.25">
      <c r="A158" s="10" t="str">
        <f>IFERROR(INDEX(All!$A$2:$A$1000,SMALL($J$16:$J$1014,ROWS($A$16:A158))),"")</f>
        <v/>
      </c>
      <c r="B158" s="10" t="str">
        <f>IFERROR(INDEX(All!$B$2:$B$1000,SMALL($J$16:$J$1014,ROWS($A$16:A158))),"")</f>
        <v/>
      </c>
      <c r="C158" s="10" t="str">
        <f>IFERROR(INDEX(All!$C$2:$C$1000,SMALL($J$16:$J$1014,ROWS($A$16:A158))),"")</f>
        <v/>
      </c>
      <c r="D158" s="10" t="str">
        <f>IFERROR(INDEX(All!$D$2:$D$1000,SMALL($J$16:$J$1014,ROWS($A$16:A158))),"")</f>
        <v/>
      </c>
      <c r="E158" s="10" t="str">
        <f>IFERROR(IF(ISNUMBER(SMALL($J$16:$J$1014,ROWS($A$16:A158))),$B$3,""),"")</f>
        <v/>
      </c>
      <c r="F158" s="11" t="str">
        <f>IFERROR(IF(INDEX(All!$E$2:$E$1000,SMALL($J$16:$J$1014,ROWS($A$16:A158)))=$B$3,INDEX(All!$F$2:$F$1000,SMALL($J$16:$J$1014,ROWS($A$16:A158))),INDEX(All!$H$2:$H$1000,SMALL($J$16:$J$1014,ROWS($A$16:A158)))),"")</f>
        <v/>
      </c>
      <c r="G158" s="10" t="str">
        <f>IFERROR(IF(ISNUMBER(SMALL($J$16:$J$1014,ROWS($A$16:A158))),$B$4,""),"")</f>
        <v/>
      </c>
      <c r="H158" s="11" t="str">
        <f>IFERROR(IF(INDEX(All!$E$2:$E$1000,SMALL($J$16:$J$1014,ROWS($A$16:A158)))=$B$3,INDEX(All!$H$2:$H$1000,SMALL($J$16:$J$1014,ROWS($A$16:A158))),INDEX(All!$F$2:$F$1000,SMALL($J$16:$J$1014,ROWS($A$16:A158)))),"")</f>
        <v/>
      </c>
      <c r="J158" s="12" t="str">
        <f>IF(AND(OR(AND(All!E144=$B$3,All!G144=$B$4),AND(All!E144=$B$4,All!G144=$B$3)),IF($B$5="All",TRUE(),All!A144=$B$5),IF($B$6="All",TRUE(),All!B144=$B$6),IF($B$7="All",TRUE(),All!C144=$B$7)),ROW(All!E144)-1,"")</f>
        <v/>
      </c>
    </row>
    <row r="159" spans="1:10" ht="15" customHeight="1" x14ac:dyDescent="0.25">
      <c r="A159" s="10" t="str">
        <f>IFERROR(INDEX(All!$A$2:$A$1000,SMALL($J$16:$J$1014,ROWS($A$16:A159))),"")</f>
        <v/>
      </c>
      <c r="B159" s="10" t="str">
        <f>IFERROR(INDEX(All!$B$2:$B$1000,SMALL($J$16:$J$1014,ROWS($A$16:A159))),"")</f>
        <v/>
      </c>
      <c r="C159" s="10" t="str">
        <f>IFERROR(INDEX(All!$C$2:$C$1000,SMALL($J$16:$J$1014,ROWS($A$16:A159))),"")</f>
        <v/>
      </c>
      <c r="D159" s="10" t="str">
        <f>IFERROR(INDEX(All!$D$2:$D$1000,SMALL($J$16:$J$1014,ROWS($A$16:A159))),"")</f>
        <v/>
      </c>
      <c r="E159" s="10" t="str">
        <f>IFERROR(IF(ISNUMBER(SMALL($J$16:$J$1014,ROWS($A$16:A159))),$B$3,""),"")</f>
        <v/>
      </c>
      <c r="F159" s="11" t="str">
        <f>IFERROR(IF(INDEX(All!$E$2:$E$1000,SMALL($J$16:$J$1014,ROWS($A$16:A159)))=$B$3,INDEX(All!$F$2:$F$1000,SMALL($J$16:$J$1014,ROWS($A$16:A159))),INDEX(All!$H$2:$H$1000,SMALL($J$16:$J$1014,ROWS($A$16:A159)))),"")</f>
        <v/>
      </c>
      <c r="G159" s="10" t="str">
        <f>IFERROR(IF(ISNUMBER(SMALL($J$16:$J$1014,ROWS($A$16:A159))),$B$4,""),"")</f>
        <v/>
      </c>
      <c r="H159" s="11" t="str">
        <f>IFERROR(IF(INDEX(All!$E$2:$E$1000,SMALL($J$16:$J$1014,ROWS($A$16:A159)))=$B$3,INDEX(All!$H$2:$H$1000,SMALL($J$16:$J$1014,ROWS($A$16:A159))),INDEX(All!$F$2:$F$1000,SMALL($J$16:$J$1014,ROWS($A$16:A159)))),"")</f>
        <v/>
      </c>
      <c r="J159" s="12" t="str">
        <f>IF(AND(OR(AND(All!E145=$B$3,All!G145=$B$4),AND(All!E145=$B$4,All!G145=$B$3)),IF($B$5="All",TRUE(),All!A145=$B$5),IF($B$6="All",TRUE(),All!B145=$B$6),IF($B$7="All",TRUE(),All!C145=$B$7)),ROW(All!E145)-1,"")</f>
        <v/>
      </c>
    </row>
    <row r="160" spans="1:10" ht="15" customHeight="1" x14ac:dyDescent="0.25">
      <c r="A160" s="10" t="str">
        <f>IFERROR(INDEX(All!$A$2:$A$1000,SMALL($J$16:$J$1014,ROWS($A$16:A160))),"")</f>
        <v/>
      </c>
      <c r="B160" s="10" t="str">
        <f>IFERROR(INDEX(All!$B$2:$B$1000,SMALL($J$16:$J$1014,ROWS($A$16:A160))),"")</f>
        <v/>
      </c>
      <c r="C160" s="10" t="str">
        <f>IFERROR(INDEX(All!$C$2:$C$1000,SMALL($J$16:$J$1014,ROWS($A$16:A160))),"")</f>
        <v/>
      </c>
      <c r="D160" s="10" t="str">
        <f>IFERROR(INDEX(All!$D$2:$D$1000,SMALL($J$16:$J$1014,ROWS($A$16:A160))),"")</f>
        <v/>
      </c>
      <c r="E160" s="10" t="str">
        <f>IFERROR(IF(ISNUMBER(SMALL($J$16:$J$1014,ROWS($A$16:A160))),$B$3,""),"")</f>
        <v/>
      </c>
      <c r="F160" s="11" t="str">
        <f>IFERROR(IF(INDEX(All!$E$2:$E$1000,SMALL($J$16:$J$1014,ROWS($A$16:A160)))=$B$3,INDEX(All!$F$2:$F$1000,SMALL($J$16:$J$1014,ROWS($A$16:A160))),INDEX(All!$H$2:$H$1000,SMALL($J$16:$J$1014,ROWS($A$16:A160)))),"")</f>
        <v/>
      </c>
      <c r="G160" s="10" t="str">
        <f>IFERROR(IF(ISNUMBER(SMALL($J$16:$J$1014,ROWS($A$16:A160))),$B$4,""),"")</f>
        <v/>
      </c>
      <c r="H160" s="11" t="str">
        <f>IFERROR(IF(INDEX(All!$E$2:$E$1000,SMALL($J$16:$J$1014,ROWS($A$16:A160)))=$B$3,INDEX(All!$H$2:$H$1000,SMALL($J$16:$J$1014,ROWS($A$16:A160))),INDEX(All!$F$2:$F$1000,SMALL($J$16:$J$1014,ROWS($A$16:A160)))),"")</f>
        <v/>
      </c>
      <c r="J160" s="12" t="str">
        <f>IF(AND(OR(AND(All!E146=$B$3,All!G146=$B$4),AND(All!E146=$B$4,All!G146=$B$3)),IF($B$5="All",TRUE(),All!A146=$B$5),IF($B$6="All",TRUE(),All!B146=$B$6),IF($B$7="All",TRUE(),All!C146=$B$7)),ROW(All!E146)-1,"")</f>
        <v/>
      </c>
    </row>
    <row r="161" spans="1:10" ht="15" customHeight="1" x14ac:dyDescent="0.25">
      <c r="A161" s="10" t="str">
        <f>IFERROR(INDEX(All!$A$2:$A$1000,SMALL($J$16:$J$1014,ROWS($A$16:A161))),"")</f>
        <v/>
      </c>
      <c r="B161" s="10" t="str">
        <f>IFERROR(INDEX(All!$B$2:$B$1000,SMALL($J$16:$J$1014,ROWS($A$16:A161))),"")</f>
        <v/>
      </c>
      <c r="C161" s="10" t="str">
        <f>IFERROR(INDEX(All!$C$2:$C$1000,SMALL($J$16:$J$1014,ROWS($A$16:A161))),"")</f>
        <v/>
      </c>
      <c r="D161" s="10" t="str">
        <f>IFERROR(INDEX(All!$D$2:$D$1000,SMALL($J$16:$J$1014,ROWS($A$16:A161))),"")</f>
        <v/>
      </c>
      <c r="E161" s="10" t="str">
        <f>IFERROR(IF(ISNUMBER(SMALL($J$16:$J$1014,ROWS($A$16:A161))),$B$3,""),"")</f>
        <v/>
      </c>
      <c r="F161" s="11" t="str">
        <f>IFERROR(IF(INDEX(All!$E$2:$E$1000,SMALL($J$16:$J$1014,ROWS($A$16:A161)))=$B$3,INDEX(All!$F$2:$F$1000,SMALL($J$16:$J$1014,ROWS($A$16:A161))),INDEX(All!$H$2:$H$1000,SMALL($J$16:$J$1014,ROWS($A$16:A161)))),"")</f>
        <v/>
      </c>
      <c r="G161" s="10" t="str">
        <f>IFERROR(IF(ISNUMBER(SMALL($J$16:$J$1014,ROWS($A$16:A161))),$B$4,""),"")</f>
        <v/>
      </c>
      <c r="H161" s="11" t="str">
        <f>IFERROR(IF(INDEX(All!$E$2:$E$1000,SMALL($J$16:$J$1014,ROWS($A$16:A161)))=$B$3,INDEX(All!$H$2:$H$1000,SMALL($J$16:$J$1014,ROWS($A$16:A161))),INDEX(All!$F$2:$F$1000,SMALL($J$16:$J$1014,ROWS($A$16:A161)))),"")</f>
        <v/>
      </c>
      <c r="J161" s="12" t="str">
        <f>IF(AND(OR(AND(All!E147=$B$3,All!G147=$B$4),AND(All!E147=$B$4,All!G147=$B$3)),IF($B$5="All",TRUE(),All!A147=$B$5),IF($B$6="All",TRUE(),All!B147=$B$6),IF($B$7="All",TRUE(),All!C147=$B$7)),ROW(All!E147)-1,"")</f>
        <v/>
      </c>
    </row>
    <row r="162" spans="1:10" ht="15" customHeight="1" x14ac:dyDescent="0.25">
      <c r="A162" s="10" t="str">
        <f>IFERROR(INDEX(All!$A$2:$A$1000,SMALL($J$16:$J$1014,ROWS($A$16:A162))),"")</f>
        <v/>
      </c>
      <c r="B162" s="10" t="str">
        <f>IFERROR(INDEX(All!$B$2:$B$1000,SMALL($J$16:$J$1014,ROWS($A$16:A162))),"")</f>
        <v/>
      </c>
      <c r="C162" s="10" t="str">
        <f>IFERROR(INDEX(All!$C$2:$C$1000,SMALL($J$16:$J$1014,ROWS($A$16:A162))),"")</f>
        <v/>
      </c>
      <c r="D162" s="10" t="str">
        <f>IFERROR(INDEX(All!$D$2:$D$1000,SMALL($J$16:$J$1014,ROWS($A$16:A162))),"")</f>
        <v/>
      </c>
      <c r="E162" s="10" t="str">
        <f>IFERROR(IF(ISNUMBER(SMALL($J$16:$J$1014,ROWS($A$16:A162))),$B$3,""),"")</f>
        <v/>
      </c>
      <c r="F162" s="11" t="str">
        <f>IFERROR(IF(INDEX(All!$E$2:$E$1000,SMALL($J$16:$J$1014,ROWS($A$16:A162)))=$B$3,INDEX(All!$F$2:$F$1000,SMALL($J$16:$J$1014,ROWS($A$16:A162))),INDEX(All!$H$2:$H$1000,SMALL($J$16:$J$1014,ROWS($A$16:A162)))),"")</f>
        <v/>
      </c>
      <c r="G162" s="10" t="str">
        <f>IFERROR(IF(ISNUMBER(SMALL($J$16:$J$1014,ROWS($A$16:A162))),$B$4,""),"")</f>
        <v/>
      </c>
      <c r="H162" s="11" t="str">
        <f>IFERROR(IF(INDEX(All!$E$2:$E$1000,SMALL($J$16:$J$1014,ROWS($A$16:A162)))=$B$3,INDEX(All!$H$2:$H$1000,SMALL($J$16:$J$1014,ROWS($A$16:A162))),INDEX(All!$F$2:$F$1000,SMALL($J$16:$J$1014,ROWS($A$16:A162)))),"")</f>
        <v/>
      </c>
      <c r="J162" s="12" t="str">
        <f>IF(AND(OR(AND(All!E148=$B$3,All!G148=$B$4),AND(All!E148=$B$4,All!G148=$B$3)),IF($B$5="All",TRUE(),All!A148=$B$5),IF($B$6="All",TRUE(),All!B148=$B$6),IF($B$7="All",TRUE(),All!C148=$B$7)),ROW(All!E148)-1,"")</f>
        <v/>
      </c>
    </row>
    <row r="163" spans="1:10" ht="15" customHeight="1" x14ac:dyDescent="0.25">
      <c r="A163" s="10" t="str">
        <f>IFERROR(INDEX(All!$A$2:$A$1000,SMALL($J$16:$J$1014,ROWS($A$16:A163))),"")</f>
        <v/>
      </c>
      <c r="B163" s="10" t="str">
        <f>IFERROR(INDEX(All!$B$2:$B$1000,SMALL($J$16:$J$1014,ROWS($A$16:A163))),"")</f>
        <v/>
      </c>
      <c r="C163" s="10" t="str">
        <f>IFERROR(INDEX(All!$C$2:$C$1000,SMALL($J$16:$J$1014,ROWS($A$16:A163))),"")</f>
        <v/>
      </c>
      <c r="D163" s="10" t="str">
        <f>IFERROR(INDEX(All!$D$2:$D$1000,SMALL($J$16:$J$1014,ROWS($A$16:A163))),"")</f>
        <v/>
      </c>
      <c r="E163" s="10" t="str">
        <f>IFERROR(IF(ISNUMBER(SMALL($J$16:$J$1014,ROWS($A$16:A163))),$B$3,""),"")</f>
        <v/>
      </c>
      <c r="F163" s="11" t="str">
        <f>IFERROR(IF(INDEX(All!$E$2:$E$1000,SMALL($J$16:$J$1014,ROWS($A$16:A163)))=$B$3,INDEX(All!$F$2:$F$1000,SMALL($J$16:$J$1014,ROWS($A$16:A163))),INDEX(All!$H$2:$H$1000,SMALL($J$16:$J$1014,ROWS($A$16:A163)))),"")</f>
        <v/>
      </c>
      <c r="G163" s="10" t="str">
        <f>IFERROR(IF(ISNUMBER(SMALL($J$16:$J$1014,ROWS($A$16:A163))),$B$4,""),"")</f>
        <v/>
      </c>
      <c r="H163" s="11" t="str">
        <f>IFERROR(IF(INDEX(All!$E$2:$E$1000,SMALL($J$16:$J$1014,ROWS($A$16:A163)))=$B$3,INDEX(All!$H$2:$H$1000,SMALL($J$16:$J$1014,ROWS($A$16:A163))),INDEX(All!$F$2:$F$1000,SMALL($J$16:$J$1014,ROWS($A$16:A163)))),"")</f>
        <v/>
      </c>
      <c r="J163" s="12" t="str">
        <f>IF(AND(OR(AND(All!E149=$B$3,All!G149=$B$4),AND(All!E149=$B$4,All!G149=$B$3)),IF($B$5="All",TRUE(),All!A149=$B$5),IF($B$6="All",TRUE(),All!B149=$B$6),IF($B$7="All",TRUE(),All!C149=$B$7)),ROW(All!E149)-1,"")</f>
        <v/>
      </c>
    </row>
    <row r="164" spans="1:10" ht="15" customHeight="1" x14ac:dyDescent="0.25">
      <c r="A164" s="10" t="str">
        <f>IFERROR(INDEX(All!$A$2:$A$1000,SMALL($J$16:$J$1014,ROWS($A$16:A164))),"")</f>
        <v/>
      </c>
      <c r="B164" s="10" t="str">
        <f>IFERROR(INDEX(All!$B$2:$B$1000,SMALL($J$16:$J$1014,ROWS($A$16:A164))),"")</f>
        <v/>
      </c>
      <c r="C164" s="10" t="str">
        <f>IFERROR(INDEX(All!$C$2:$C$1000,SMALL($J$16:$J$1014,ROWS($A$16:A164))),"")</f>
        <v/>
      </c>
      <c r="D164" s="10" t="str">
        <f>IFERROR(INDEX(All!$D$2:$D$1000,SMALL($J$16:$J$1014,ROWS($A$16:A164))),"")</f>
        <v/>
      </c>
      <c r="E164" s="10" t="str">
        <f>IFERROR(IF(ISNUMBER(SMALL($J$16:$J$1014,ROWS($A$16:A164))),$B$3,""),"")</f>
        <v/>
      </c>
      <c r="F164" s="11" t="str">
        <f>IFERROR(IF(INDEX(All!$E$2:$E$1000,SMALL($J$16:$J$1014,ROWS($A$16:A164)))=$B$3,INDEX(All!$F$2:$F$1000,SMALL($J$16:$J$1014,ROWS($A$16:A164))),INDEX(All!$H$2:$H$1000,SMALL($J$16:$J$1014,ROWS($A$16:A164)))),"")</f>
        <v/>
      </c>
      <c r="G164" s="10" t="str">
        <f>IFERROR(IF(ISNUMBER(SMALL($J$16:$J$1014,ROWS($A$16:A164))),$B$4,""),"")</f>
        <v/>
      </c>
      <c r="H164" s="11" t="str">
        <f>IFERROR(IF(INDEX(All!$E$2:$E$1000,SMALL($J$16:$J$1014,ROWS($A$16:A164)))=$B$3,INDEX(All!$H$2:$H$1000,SMALL($J$16:$J$1014,ROWS($A$16:A164))),INDEX(All!$F$2:$F$1000,SMALL($J$16:$J$1014,ROWS($A$16:A164)))),"")</f>
        <v/>
      </c>
      <c r="J164" s="12" t="str">
        <f>IF(AND(OR(AND(All!E150=$B$3,All!G150=$B$4),AND(All!E150=$B$4,All!G150=$B$3)),IF($B$5="All",TRUE(),All!A150=$B$5),IF($B$6="All",TRUE(),All!B150=$B$6),IF($B$7="All",TRUE(),All!C150=$B$7)),ROW(All!E150)-1,"")</f>
        <v/>
      </c>
    </row>
    <row r="165" spans="1:10" ht="15" customHeight="1" x14ac:dyDescent="0.25">
      <c r="A165" s="10" t="str">
        <f>IFERROR(INDEX(All!$A$2:$A$1000,SMALL($J$16:$J$1014,ROWS($A$16:A165))),"")</f>
        <v/>
      </c>
      <c r="B165" s="10" t="str">
        <f>IFERROR(INDEX(All!$B$2:$B$1000,SMALL($J$16:$J$1014,ROWS($A$16:A165))),"")</f>
        <v/>
      </c>
      <c r="C165" s="10" t="str">
        <f>IFERROR(INDEX(All!$C$2:$C$1000,SMALL($J$16:$J$1014,ROWS($A$16:A165))),"")</f>
        <v/>
      </c>
      <c r="D165" s="10" t="str">
        <f>IFERROR(INDEX(All!$D$2:$D$1000,SMALL($J$16:$J$1014,ROWS($A$16:A165))),"")</f>
        <v/>
      </c>
      <c r="E165" s="10" t="str">
        <f>IFERROR(IF(ISNUMBER(SMALL($J$16:$J$1014,ROWS($A$16:A165))),$B$3,""),"")</f>
        <v/>
      </c>
      <c r="F165" s="11" t="str">
        <f>IFERROR(IF(INDEX(All!$E$2:$E$1000,SMALL($J$16:$J$1014,ROWS($A$16:A165)))=$B$3,INDEX(All!$F$2:$F$1000,SMALL($J$16:$J$1014,ROWS($A$16:A165))),INDEX(All!$H$2:$H$1000,SMALL($J$16:$J$1014,ROWS($A$16:A165)))),"")</f>
        <v/>
      </c>
      <c r="G165" s="10" t="str">
        <f>IFERROR(IF(ISNUMBER(SMALL($J$16:$J$1014,ROWS($A$16:A165))),$B$4,""),"")</f>
        <v/>
      </c>
      <c r="H165" s="11" t="str">
        <f>IFERROR(IF(INDEX(All!$E$2:$E$1000,SMALL($J$16:$J$1014,ROWS($A$16:A165)))=$B$3,INDEX(All!$H$2:$H$1000,SMALL($J$16:$J$1014,ROWS($A$16:A165))),INDEX(All!$F$2:$F$1000,SMALL($J$16:$J$1014,ROWS($A$16:A165)))),"")</f>
        <v/>
      </c>
      <c r="J165" s="12" t="str">
        <f>IF(AND(OR(AND(All!E151=$B$3,All!G151=$B$4),AND(All!E151=$B$4,All!G151=$B$3)),IF($B$5="All",TRUE(),All!A151=$B$5),IF($B$6="All",TRUE(),All!B151=$B$6),IF($B$7="All",TRUE(),All!C151=$B$7)),ROW(All!E151)-1,"")</f>
        <v/>
      </c>
    </row>
    <row r="166" spans="1:10" ht="15" customHeight="1" x14ac:dyDescent="0.25">
      <c r="A166" s="10" t="str">
        <f>IFERROR(INDEX(All!$A$2:$A$1000,SMALL($J$16:$J$1014,ROWS($A$16:A166))),"")</f>
        <v/>
      </c>
      <c r="B166" s="10" t="str">
        <f>IFERROR(INDEX(All!$B$2:$B$1000,SMALL($J$16:$J$1014,ROWS($A$16:A166))),"")</f>
        <v/>
      </c>
      <c r="C166" s="10" t="str">
        <f>IFERROR(INDEX(All!$C$2:$C$1000,SMALL($J$16:$J$1014,ROWS($A$16:A166))),"")</f>
        <v/>
      </c>
      <c r="D166" s="10" t="str">
        <f>IFERROR(INDEX(All!$D$2:$D$1000,SMALL($J$16:$J$1014,ROWS($A$16:A166))),"")</f>
        <v/>
      </c>
      <c r="E166" s="10" t="str">
        <f>IFERROR(IF(ISNUMBER(SMALL($J$16:$J$1014,ROWS($A$16:A166))),$B$3,""),"")</f>
        <v/>
      </c>
      <c r="F166" s="11" t="str">
        <f>IFERROR(IF(INDEX(All!$E$2:$E$1000,SMALL($J$16:$J$1014,ROWS($A$16:A166)))=$B$3,INDEX(All!$F$2:$F$1000,SMALL($J$16:$J$1014,ROWS($A$16:A166))),INDEX(All!$H$2:$H$1000,SMALL($J$16:$J$1014,ROWS($A$16:A166)))),"")</f>
        <v/>
      </c>
      <c r="G166" s="10" t="str">
        <f>IFERROR(IF(ISNUMBER(SMALL($J$16:$J$1014,ROWS($A$16:A166))),$B$4,""),"")</f>
        <v/>
      </c>
      <c r="H166" s="11" t="str">
        <f>IFERROR(IF(INDEX(All!$E$2:$E$1000,SMALL($J$16:$J$1014,ROWS($A$16:A166)))=$B$3,INDEX(All!$H$2:$H$1000,SMALL($J$16:$J$1014,ROWS($A$16:A166))),INDEX(All!$F$2:$F$1000,SMALL($J$16:$J$1014,ROWS($A$16:A166)))),"")</f>
        <v/>
      </c>
      <c r="J166" s="12" t="str">
        <f>IF(AND(OR(AND(All!E152=$B$3,All!G152=$B$4),AND(All!E152=$B$4,All!G152=$B$3)),IF($B$5="All",TRUE(),All!A152=$B$5),IF($B$6="All",TRUE(),All!B152=$B$6),IF($B$7="All",TRUE(),All!C152=$B$7)),ROW(All!E152)-1,"")</f>
        <v/>
      </c>
    </row>
    <row r="167" spans="1:10" ht="15" customHeight="1" x14ac:dyDescent="0.25">
      <c r="A167" s="10" t="str">
        <f>IFERROR(INDEX(All!$A$2:$A$1000,SMALL($J$16:$J$1014,ROWS($A$16:A167))),"")</f>
        <v/>
      </c>
      <c r="B167" s="10" t="str">
        <f>IFERROR(INDEX(All!$B$2:$B$1000,SMALL($J$16:$J$1014,ROWS($A$16:A167))),"")</f>
        <v/>
      </c>
      <c r="C167" s="10" t="str">
        <f>IFERROR(INDEX(All!$C$2:$C$1000,SMALL($J$16:$J$1014,ROWS($A$16:A167))),"")</f>
        <v/>
      </c>
      <c r="D167" s="10" t="str">
        <f>IFERROR(INDEX(All!$D$2:$D$1000,SMALL($J$16:$J$1014,ROWS($A$16:A167))),"")</f>
        <v/>
      </c>
      <c r="E167" s="10" t="str">
        <f>IFERROR(IF(ISNUMBER(SMALL($J$16:$J$1014,ROWS($A$16:A167))),$B$3,""),"")</f>
        <v/>
      </c>
      <c r="F167" s="11" t="str">
        <f>IFERROR(IF(INDEX(All!$E$2:$E$1000,SMALL($J$16:$J$1014,ROWS($A$16:A167)))=$B$3,INDEX(All!$F$2:$F$1000,SMALL($J$16:$J$1014,ROWS($A$16:A167))),INDEX(All!$H$2:$H$1000,SMALL($J$16:$J$1014,ROWS($A$16:A167)))),"")</f>
        <v/>
      </c>
      <c r="G167" s="10" t="str">
        <f>IFERROR(IF(ISNUMBER(SMALL($J$16:$J$1014,ROWS($A$16:A167))),$B$4,""),"")</f>
        <v/>
      </c>
      <c r="H167" s="11" t="str">
        <f>IFERROR(IF(INDEX(All!$E$2:$E$1000,SMALL($J$16:$J$1014,ROWS($A$16:A167)))=$B$3,INDEX(All!$H$2:$H$1000,SMALL($J$16:$J$1014,ROWS($A$16:A167))),INDEX(All!$F$2:$F$1000,SMALL($J$16:$J$1014,ROWS($A$16:A167)))),"")</f>
        <v/>
      </c>
      <c r="J167" s="12" t="str">
        <f>IF(AND(OR(AND(All!E153=$B$3,All!G153=$B$4),AND(All!E153=$B$4,All!G153=$B$3)),IF($B$5="All",TRUE(),All!A153=$B$5),IF($B$6="All",TRUE(),All!B153=$B$6),IF($B$7="All",TRUE(),All!C153=$B$7)),ROW(All!E153)-1,"")</f>
        <v/>
      </c>
    </row>
    <row r="168" spans="1:10" ht="15" customHeight="1" x14ac:dyDescent="0.25">
      <c r="A168" s="10" t="str">
        <f>IFERROR(INDEX(All!$A$2:$A$1000,SMALL($J$16:$J$1014,ROWS($A$16:A168))),"")</f>
        <v/>
      </c>
      <c r="B168" s="10" t="str">
        <f>IFERROR(INDEX(All!$B$2:$B$1000,SMALL($J$16:$J$1014,ROWS($A$16:A168))),"")</f>
        <v/>
      </c>
      <c r="C168" s="10" t="str">
        <f>IFERROR(INDEX(All!$C$2:$C$1000,SMALL($J$16:$J$1014,ROWS($A$16:A168))),"")</f>
        <v/>
      </c>
      <c r="D168" s="10" t="str">
        <f>IFERROR(INDEX(All!$D$2:$D$1000,SMALL($J$16:$J$1014,ROWS($A$16:A168))),"")</f>
        <v/>
      </c>
      <c r="E168" s="10" t="str">
        <f>IFERROR(IF(ISNUMBER(SMALL($J$16:$J$1014,ROWS($A$16:A168))),$B$3,""),"")</f>
        <v/>
      </c>
      <c r="F168" s="11" t="str">
        <f>IFERROR(IF(INDEX(All!$E$2:$E$1000,SMALL($J$16:$J$1014,ROWS($A$16:A168)))=$B$3,INDEX(All!$F$2:$F$1000,SMALL($J$16:$J$1014,ROWS($A$16:A168))),INDEX(All!$H$2:$H$1000,SMALL($J$16:$J$1014,ROWS($A$16:A168)))),"")</f>
        <v/>
      </c>
      <c r="G168" s="10" t="str">
        <f>IFERROR(IF(ISNUMBER(SMALL($J$16:$J$1014,ROWS($A$16:A168))),$B$4,""),"")</f>
        <v/>
      </c>
      <c r="H168" s="11" t="str">
        <f>IFERROR(IF(INDEX(All!$E$2:$E$1000,SMALL($J$16:$J$1014,ROWS($A$16:A168)))=$B$3,INDEX(All!$H$2:$H$1000,SMALL($J$16:$J$1014,ROWS($A$16:A168))),INDEX(All!$F$2:$F$1000,SMALL($J$16:$J$1014,ROWS($A$16:A168)))),"")</f>
        <v/>
      </c>
      <c r="J168" s="12" t="str">
        <f>IF(AND(OR(AND(All!E154=$B$3,All!G154=$B$4),AND(All!E154=$B$4,All!G154=$B$3)),IF($B$5="All",TRUE(),All!A154=$B$5),IF($B$6="All",TRUE(),All!B154=$B$6),IF($B$7="All",TRUE(),All!C154=$B$7)),ROW(All!E154)-1,"")</f>
        <v/>
      </c>
    </row>
    <row r="169" spans="1:10" ht="15" customHeight="1" x14ac:dyDescent="0.25">
      <c r="A169" s="10" t="str">
        <f>IFERROR(INDEX(All!$A$2:$A$1000,SMALL($J$16:$J$1014,ROWS($A$16:A169))),"")</f>
        <v/>
      </c>
      <c r="B169" s="10" t="str">
        <f>IFERROR(INDEX(All!$B$2:$B$1000,SMALL($J$16:$J$1014,ROWS($A$16:A169))),"")</f>
        <v/>
      </c>
      <c r="C169" s="10" t="str">
        <f>IFERROR(INDEX(All!$C$2:$C$1000,SMALL($J$16:$J$1014,ROWS($A$16:A169))),"")</f>
        <v/>
      </c>
      <c r="D169" s="10" t="str">
        <f>IFERROR(INDEX(All!$D$2:$D$1000,SMALL($J$16:$J$1014,ROWS($A$16:A169))),"")</f>
        <v/>
      </c>
      <c r="E169" s="10" t="str">
        <f>IFERROR(IF(ISNUMBER(SMALL($J$16:$J$1014,ROWS($A$16:A169))),$B$3,""),"")</f>
        <v/>
      </c>
      <c r="F169" s="11" t="str">
        <f>IFERROR(IF(INDEX(All!$E$2:$E$1000,SMALL($J$16:$J$1014,ROWS($A$16:A169)))=$B$3,INDEX(All!$F$2:$F$1000,SMALL($J$16:$J$1014,ROWS($A$16:A169))),INDEX(All!$H$2:$H$1000,SMALL($J$16:$J$1014,ROWS($A$16:A169)))),"")</f>
        <v/>
      </c>
      <c r="G169" s="10" t="str">
        <f>IFERROR(IF(ISNUMBER(SMALL($J$16:$J$1014,ROWS($A$16:A169))),$B$4,""),"")</f>
        <v/>
      </c>
      <c r="H169" s="11" t="str">
        <f>IFERROR(IF(INDEX(All!$E$2:$E$1000,SMALL($J$16:$J$1014,ROWS($A$16:A169)))=$B$3,INDEX(All!$H$2:$H$1000,SMALL($J$16:$J$1014,ROWS($A$16:A169))),INDEX(All!$F$2:$F$1000,SMALL($J$16:$J$1014,ROWS($A$16:A169)))),"")</f>
        <v/>
      </c>
      <c r="J169" s="12" t="str">
        <f>IF(AND(OR(AND(All!E155=$B$3,All!G155=$B$4),AND(All!E155=$B$4,All!G155=$B$3)),IF($B$5="All",TRUE(),All!A155=$B$5),IF($B$6="All",TRUE(),All!B155=$B$6),IF($B$7="All",TRUE(),All!C155=$B$7)),ROW(All!E155)-1,"")</f>
        <v/>
      </c>
    </row>
    <row r="170" spans="1:10" x14ac:dyDescent="0.25">
      <c r="J170" s="12" t="str">
        <f>IF(AND(OR(AND(All!E156=$B$3,All!G156=$B$4),AND(All!E156=$B$4,All!G156=$B$3)),IF($B$5="All",TRUE(),All!A156=$B$5),IF($B$6="All",TRUE(),All!B156=$B$6),IF($B$7="All",TRUE(),All!C156=$B$7)),ROW(All!E156)-1,"")</f>
        <v/>
      </c>
    </row>
    <row r="171" spans="1:10" x14ac:dyDescent="0.25">
      <c r="J171" s="12" t="str">
        <f>IF(AND(OR(AND(All!E157=$B$3,All!G157=$B$4),AND(All!E157=$B$4,All!G157=$B$3)),IF($B$5="All",TRUE(),All!A157=$B$5),IF($B$6="All",TRUE(),All!B157=$B$6),IF($B$7="All",TRUE(),All!C157=$B$7)),ROW(All!E157)-1,"")</f>
        <v/>
      </c>
    </row>
    <row r="172" spans="1:10" x14ac:dyDescent="0.25">
      <c r="J172" s="12" t="str">
        <f>IF(AND(OR(AND(All!E158=$B$3,All!G158=$B$4),AND(All!E158=$B$4,All!G158=$B$3)),IF($B$5="All",TRUE(),All!A158=$B$5),IF($B$6="All",TRUE(),All!B158=$B$6),IF($B$7="All",TRUE(),All!C158=$B$7)),ROW(All!E158)-1,"")</f>
        <v/>
      </c>
    </row>
    <row r="173" spans="1:10" x14ac:dyDescent="0.25">
      <c r="J173" s="12" t="str">
        <f>IF(AND(OR(AND(All!E159=$B$3,All!G159=$B$4),AND(All!E159=$B$4,All!G159=$B$3)),IF($B$5="All",TRUE(),All!A159=$B$5),IF($B$6="All",TRUE(),All!B159=$B$6),IF($B$7="All",TRUE(),All!C159=$B$7)),ROW(All!E159)-1,"")</f>
        <v/>
      </c>
    </row>
    <row r="174" spans="1:10" x14ac:dyDescent="0.25">
      <c r="J174" s="12" t="str">
        <f>IF(AND(OR(AND(All!E160=$B$3,All!G160=$B$4),AND(All!E160=$B$4,All!G160=$B$3)),IF($B$5="All",TRUE(),All!A160=$B$5),IF($B$6="All",TRUE(),All!B160=$B$6),IF($B$7="All",TRUE(),All!C160=$B$7)),ROW(All!E160)-1,"")</f>
        <v/>
      </c>
    </row>
    <row r="175" spans="1:10" x14ac:dyDescent="0.25">
      <c r="J175" s="12" t="str">
        <f>IF(AND(OR(AND(All!E161=$B$3,All!G161=$B$4),AND(All!E161=$B$4,All!G161=$B$3)),IF($B$5="All",TRUE(),All!A161=$B$5),IF($B$6="All",TRUE(),All!B161=$B$6),IF($B$7="All",TRUE(),All!C161=$B$7)),ROW(All!E161)-1,"")</f>
        <v/>
      </c>
    </row>
    <row r="176" spans="1:10" x14ac:dyDescent="0.25">
      <c r="J176" s="12" t="str">
        <f>IF(AND(OR(AND(All!E162=$B$3,All!G162=$B$4),AND(All!E162=$B$4,All!G162=$B$3)),IF($B$5="All",TRUE(),All!A162=$B$5),IF($B$6="All",TRUE(),All!B162=$B$6),IF($B$7="All",TRUE(),All!C162=$B$7)),ROW(All!E162)-1,"")</f>
        <v/>
      </c>
    </row>
    <row r="177" spans="10:10" x14ac:dyDescent="0.25">
      <c r="J177" s="12" t="str">
        <f>IF(AND(OR(AND(All!E163=$B$3,All!G163=$B$4),AND(All!E163=$B$4,All!G163=$B$3)),IF($B$5="All",TRUE(),All!A163=$B$5),IF($B$6="All",TRUE(),All!B163=$B$6),IF($B$7="All",TRUE(),All!C163=$B$7)),ROW(All!E163)-1,"")</f>
        <v/>
      </c>
    </row>
    <row r="178" spans="10:10" x14ac:dyDescent="0.25">
      <c r="J178" s="12" t="str">
        <f>IF(AND(OR(AND(All!E164=$B$3,All!G164=$B$4),AND(All!E164=$B$4,All!G164=$B$3)),IF($B$5="All",TRUE(),All!A164=$B$5),IF($B$6="All",TRUE(),All!B164=$B$6),IF($B$7="All",TRUE(),All!C164=$B$7)),ROW(All!E164)-1,"")</f>
        <v/>
      </c>
    </row>
    <row r="179" spans="10:10" x14ac:dyDescent="0.25">
      <c r="J179" s="12" t="str">
        <f>IF(AND(OR(AND(All!E165=$B$3,All!G165=$B$4),AND(All!E165=$B$4,All!G165=$B$3)),IF($B$5="All",TRUE(),All!A165=$B$5),IF($B$6="All",TRUE(),All!B165=$B$6),IF($B$7="All",TRUE(),All!C165=$B$7)),ROW(All!E165)-1,"")</f>
        <v/>
      </c>
    </row>
    <row r="180" spans="10:10" x14ac:dyDescent="0.25">
      <c r="J180" s="12" t="str">
        <f>IF(AND(OR(AND(All!E166=$B$3,All!G166=$B$4),AND(All!E166=$B$4,All!G166=$B$3)),IF($B$5="All",TRUE(),All!A166=$B$5),IF($B$6="All",TRUE(),All!B166=$B$6),IF($B$7="All",TRUE(),All!C166=$B$7)),ROW(All!E166)-1,"")</f>
        <v/>
      </c>
    </row>
    <row r="181" spans="10:10" x14ac:dyDescent="0.25">
      <c r="J181" s="12" t="str">
        <f>IF(AND(OR(AND(All!E167=$B$3,All!G167=$B$4),AND(All!E167=$B$4,All!G167=$B$3)),IF($B$5="All",TRUE(),All!A167=$B$5),IF($B$6="All",TRUE(),All!B167=$B$6),IF($B$7="All",TRUE(),All!C167=$B$7)),ROW(All!E167)-1,"")</f>
        <v/>
      </c>
    </row>
    <row r="182" spans="10:10" x14ac:dyDescent="0.25">
      <c r="J182" s="12" t="str">
        <f>IF(AND(OR(AND(All!E168=$B$3,All!G168=$B$4),AND(All!E168=$B$4,All!G168=$B$3)),IF($B$5="All",TRUE(),All!A168=$B$5),IF($B$6="All",TRUE(),All!B168=$B$6),IF($B$7="All",TRUE(),All!C168=$B$7)),ROW(All!E168)-1,"")</f>
        <v/>
      </c>
    </row>
    <row r="183" spans="10:10" x14ac:dyDescent="0.25">
      <c r="J183" s="12" t="str">
        <f>IF(AND(OR(AND(All!E169=$B$3,All!G169=$B$4),AND(All!E169=$B$4,All!G169=$B$3)),IF($B$5="All",TRUE(),All!A169=$B$5),IF($B$6="All",TRUE(),All!B169=$B$6),IF($B$7="All",TRUE(),All!C169=$B$7)),ROW(All!E169)-1,"")</f>
        <v/>
      </c>
    </row>
    <row r="184" spans="10:10" x14ac:dyDescent="0.25">
      <c r="J184" s="12" t="str">
        <f>IF(AND(OR(AND(All!E170=$B$3,All!G170=$B$4),AND(All!E170=$B$4,All!G170=$B$3)),IF($B$5="All",TRUE(),All!A170=$B$5),IF($B$6="All",TRUE(),All!B170=$B$6),IF($B$7="All",TRUE(),All!C170=$B$7)),ROW(All!E170)-1,"")</f>
        <v/>
      </c>
    </row>
    <row r="185" spans="10:10" x14ac:dyDescent="0.25">
      <c r="J185" s="12" t="str">
        <f>IF(AND(OR(AND(All!E171=$B$3,All!G171=$B$4),AND(All!E171=$B$4,All!G171=$B$3)),IF($B$5="All",TRUE(),All!A171=$B$5),IF($B$6="All",TRUE(),All!B171=$B$6),IF($B$7="All",TRUE(),All!C171=$B$7)),ROW(All!E171)-1,"")</f>
        <v/>
      </c>
    </row>
    <row r="186" spans="10:10" x14ac:dyDescent="0.25">
      <c r="J186" s="12" t="str">
        <f>IF(AND(OR(AND(All!E172=$B$3,All!G172=$B$4),AND(All!E172=$B$4,All!G172=$B$3)),IF($B$5="All",TRUE(),All!A172=$B$5),IF($B$6="All",TRUE(),All!B172=$B$6),IF($B$7="All",TRUE(),All!C172=$B$7)),ROW(All!E172)-1,"")</f>
        <v/>
      </c>
    </row>
    <row r="187" spans="10:10" x14ac:dyDescent="0.25">
      <c r="J187" s="12" t="str">
        <f>IF(AND(OR(AND(All!E173=$B$3,All!G173=$B$4),AND(All!E173=$B$4,All!G173=$B$3)),IF($B$5="All",TRUE(),All!A173=$B$5),IF($B$6="All",TRUE(),All!B173=$B$6),IF($B$7="All",TRUE(),All!C173=$B$7)),ROW(All!E173)-1,"")</f>
        <v/>
      </c>
    </row>
    <row r="188" spans="10:10" x14ac:dyDescent="0.25">
      <c r="J188" s="12" t="str">
        <f>IF(AND(OR(AND(All!E174=$B$3,All!G174=$B$4),AND(All!E174=$B$4,All!G174=$B$3)),IF($B$5="All",TRUE(),All!A174=$B$5),IF($B$6="All",TRUE(),All!B174=$B$6),IF($B$7="All",TRUE(),All!C174=$B$7)),ROW(All!E174)-1,"")</f>
        <v/>
      </c>
    </row>
    <row r="189" spans="10:10" x14ac:dyDescent="0.25">
      <c r="J189" s="12" t="str">
        <f>IF(AND(OR(AND(All!E175=$B$3,All!G175=$B$4),AND(All!E175=$B$4,All!G175=$B$3)),IF($B$5="All",TRUE(),All!A175=$B$5),IF($B$6="All",TRUE(),All!B175=$B$6),IF($B$7="All",TRUE(),All!C175=$B$7)),ROW(All!E175)-1,"")</f>
        <v/>
      </c>
    </row>
    <row r="190" spans="10:10" x14ac:dyDescent="0.25">
      <c r="J190" s="12" t="str">
        <f>IF(AND(OR(AND(All!E176=$B$3,All!G176=$B$4),AND(All!E176=$B$4,All!G176=$B$3)),IF($B$5="All",TRUE(),All!A176=$B$5),IF($B$6="All",TRUE(),All!B176=$B$6),IF($B$7="All",TRUE(),All!C176=$B$7)),ROW(All!E176)-1,"")</f>
        <v/>
      </c>
    </row>
    <row r="191" spans="10:10" x14ac:dyDescent="0.25">
      <c r="J191" s="12" t="str">
        <f>IF(AND(OR(AND(All!E177=$B$3,All!G177=$B$4),AND(All!E177=$B$4,All!G177=$B$3)),IF($B$5="All",TRUE(),All!A177=$B$5),IF($B$6="All",TRUE(),All!B177=$B$6),IF($B$7="All",TRUE(),All!C177=$B$7)),ROW(All!E177)-1,"")</f>
        <v/>
      </c>
    </row>
    <row r="192" spans="10:10" x14ac:dyDescent="0.25">
      <c r="J192" s="12" t="str">
        <f>IF(AND(OR(AND(All!E178=$B$3,All!G178=$B$4),AND(All!E178=$B$4,All!G178=$B$3)),IF($B$5="All",TRUE(),All!A178=$B$5),IF($B$6="All",TRUE(),All!B178=$B$6),IF($B$7="All",TRUE(),All!C178=$B$7)),ROW(All!E178)-1,"")</f>
        <v/>
      </c>
    </row>
    <row r="193" spans="10:10" x14ac:dyDescent="0.25">
      <c r="J193" s="12" t="str">
        <f>IF(AND(OR(AND(All!E179=$B$3,All!G179=$B$4),AND(All!E179=$B$4,All!G179=$B$3)),IF($B$5="All",TRUE(),All!A179=$B$5),IF($B$6="All",TRUE(),All!B179=$B$6),IF($B$7="All",TRUE(),All!C179=$B$7)),ROW(All!E179)-1,"")</f>
        <v/>
      </c>
    </row>
    <row r="194" spans="10:10" x14ac:dyDescent="0.25">
      <c r="J194" s="12" t="str">
        <f>IF(AND(OR(AND(All!E180=$B$3,All!G180=$B$4),AND(All!E180=$B$4,All!G180=$B$3)),IF($B$5="All",TRUE(),All!A180=$B$5),IF($B$6="All",TRUE(),All!B180=$B$6),IF($B$7="All",TRUE(),All!C180=$B$7)),ROW(All!E180)-1,"")</f>
        <v/>
      </c>
    </row>
    <row r="195" spans="10:10" x14ac:dyDescent="0.25">
      <c r="J195" s="12" t="str">
        <f>IF(AND(OR(AND(All!E181=$B$3,All!G181=$B$4),AND(All!E181=$B$4,All!G181=$B$3)),IF($B$5="All",TRUE(),All!A181=$B$5),IF($B$6="All",TRUE(),All!B181=$B$6),IF($B$7="All",TRUE(),All!C181=$B$7)),ROW(All!E181)-1,"")</f>
        <v/>
      </c>
    </row>
    <row r="196" spans="10:10" x14ac:dyDescent="0.25">
      <c r="J196" s="12" t="str">
        <f>IF(AND(OR(AND(All!E182=$B$3,All!G182=$B$4),AND(All!E182=$B$4,All!G182=$B$3)),IF($B$5="All",TRUE(),All!A182=$B$5),IF($B$6="All",TRUE(),All!B182=$B$6),IF($B$7="All",TRUE(),All!C182=$B$7)),ROW(All!E182)-1,"")</f>
        <v/>
      </c>
    </row>
    <row r="197" spans="10:10" x14ac:dyDescent="0.25">
      <c r="J197" s="12" t="str">
        <f>IF(AND(OR(AND(All!E183=$B$3,All!G183=$B$4),AND(All!E183=$B$4,All!G183=$B$3)),IF($B$5="All",TRUE(),All!A183=$B$5),IF($B$6="All",TRUE(),All!B183=$B$6),IF($B$7="All",TRUE(),All!C183=$B$7)),ROW(All!E183)-1,"")</f>
        <v/>
      </c>
    </row>
    <row r="198" spans="10:10" x14ac:dyDescent="0.25">
      <c r="J198" s="12" t="str">
        <f>IF(AND(OR(AND(All!E184=$B$3,All!G184=$B$4),AND(All!E184=$B$4,All!G184=$B$3)),IF($B$5="All",TRUE(),All!A184=$B$5),IF($B$6="All",TRUE(),All!B184=$B$6),IF($B$7="All",TRUE(),All!C184=$B$7)),ROW(All!E184)-1,"")</f>
        <v/>
      </c>
    </row>
    <row r="199" spans="10:10" x14ac:dyDescent="0.25">
      <c r="J199" s="12" t="str">
        <f>IF(AND(OR(AND(All!E185=$B$3,All!G185=$B$4),AND(All!E185=$B$4,All!G185=$B$3)),IF($B$5="All",TRUE(),All!A185=$B$5),IF($B$6="All",TRUE(),All!B185=$B$6),IF($B$7="All",TRUE(),All!C185=$B$7)),ROW(All!E185)-1,"")</f>
        <v/>
      </c>
    </row>
    <row r="200" spans="10:10" x14ac:dyDescent="0.25">
      <c r="J200" s="12" t="str">
        <f>IF(AND(OR(AND(All!E186=$B$3,All!G186=$B$4),AND(All!E186=$B$4,All!G186=$B$3)),IF($B$5="All",TRUE(),All!A186=$B$5),IF($B$6="All",TRUE(),All!B186=$B$6),IF($B$7="All",TRUE(),All!C186=$B$7)),ROW(All!E186)-1,"")</f>
        <v/>
      </c>
    </row>
    <row r="201" spans="10:10" x14ac:dyDescent="0.25">
      <c r="J201" s="12" t="str">
        <f>IF(AND(OR(AND(All!E187=$B$3,All!G187=$B$4),AND(All!E187=$B$4,All!G187=$B$3)),IF($B$5="All",TRUE(),All!A187=$B$5),IF($B$6="All",TRUE(),All!B187=$B$6),IF($B$7="All",TRUE(),All!C187=$B$7)),ROW(All!E187)-1,"")</f>
        <v/>
      </c>
    </row>
    <row r="202" spans="10:10" x14ac:dyDescent="0.25">
      <c r="J202" s="12" t="str">
        <f>IF(AND(OR(AND(All!E188=$B$3,All!G188=$B$4),AND(All!E188=$B$4,All!G188=$B$3)),IF($B$5="All",TRUE(),All!A188=$B$5),IF($B$6="All",TRUE(),All!B188=$B$6),IF($B$7="All",TRUE(),All!C188=$B$7)),ROW(All!E188)-1,"")</f>
        <v/>
      </c>
    </row>
    <row r="203" spans="10:10" x14ac:dyDescent="0.25">
      <c r="J203" s="12" t="str">
        <f>IF(AND(OR(AND(All!E189=$B$3,All!G189=$B$4),AND(All!E189=$B$4,All!G189=$B$3)),IF($B$5="All",TRUE(),All!A189=$B$5),IF($B$6="All",TRUE(),All!B189=$B$6),IF($B$7="All",TRUE(),All!C189=$B$7)),ROW(All!E189)-1,"")</f>
        <v/>
      </c>
    </row>
    <row r="204" spans="10:10" x14ac:dyDescent="0.25">
      <c r="J204" s="12" t="str">
        <f>IF(AND(OR(AND(All!E190=$B$3,All!G190=$B$4),AND(All!E190=$B$4,All!G190=$B$3)),IF($B$5="All",TRUE(),All!A190=$B$5),IF($B$6="All",TRUE(),All!B190=$B$6),IF($B$7="All",TRUE(),All!C190=$B$7)),ROW(All!E190)-1,"")</f>
        <v/>
      </c>
    </row>
    <row r="205" spans="10:10" x14ac:dyDescent="0.25">
      <c r="J205" s="12" t="str">
        <f>IF(AND(OR(AND(All!E191=$B$3,All!G191=$B$4),AND(All!E191=$B$4,All!G191=$B$3)),IF($B$5="All",TRUE(),All!A191=$B$5),IF($B$6="All",TRUE(),All!B191=$B$6),IF($B$7="All",TRUE(),All!C191=$B$7)),ROW(All!E191)-1,"")</f>
        <v/>
      </c>
    </row>
    <row r="206" spans="10:10" x14ac:dyDescent="0.25">
      <c r="J206" s="12" t="str">
        <f>IF(AND(OR(AND(All!E192=$B$3,All!G192=$B$4),AND(All!E192=$B$4,All!G192=$B$3)),IF($B$5="All",TRUE(),All!A192=$B$5),IF($B$6="All",TRUE(),All!B192=$B$6),IF($B$7="All",TRUE(),All!C192=$B$7)),ROW(All!E192)-1,"")</f>
        <v/>
      </c>
    </row>
    <row r="207" spans="10:10" x14ac:dyDescent="0.25">
      <c r="J207" s="12" t="str">
        <f>IF(AND(OR(AND(All!E193=$B$3,All!G193=$B$4),AND(All!E193=$B$4,All!G193=$B$3)),IF($B$5="All",TRUE(),All!A193=$B$5),IF($B$6="All",TRUE(),All!B193=$B$6),IF($B$7="All",TRUE(),All!C193=$B$7)),ROW(All!E193)-1,"")</f>
        <v/>
      </c>
    </row>
    <row r="208" spans="10:10" x14ac:dyDescent="0.25">
      <c r="J208" s="12" t="str">
        <f>IF(AND(OR(AND(All!E194=$B$3,All!G194=$B$4),AND(All!E194=$B$4,All!G194=$B$3)),IF($B$5="All",TRUE(),All!A194=$B$5),IF($B$6="All",TRUE(),All!B194=$B$6),IF($B$7="All",TRUE(),All!C194=$B$7)),ROW(All!E194)-1,"")</f>
        <v/>
      </c>
    </row>
    <row r="209" spans="10:10" x14ac:dyDescent="0.25">
      <c r="J209" s="12" t="str">
        <f>IF(AND(OR(AND(All!E195=$B$3,All!G195=$B$4),AND(All!E195=$B$4,All!G195=$B$3)),IF($B$5="All",TRUE(),All!A195=$B$5),IF($B$6="All",TRUE(),All!B195=$B$6),IF($B$7="All",TRUE(),All!C195=$B$7)),ROW(All!E195)-1,"")</f>
        <v/>
      </c>
    </row>
    <row r="210" spans="10:10" x14ac:dyDescent="0.25">
      <c r="J210" s="12" t="str">
        <f>IF(AND(OR(AND(All!E196=$B$3,All!G196=$B$4),AND(All!E196=$B$4,All!G196=$B$3)),IF($B$5="All",TRUE(),All!A196=$B$5),IF($B$6="All",TRUE(),All!B196=$B$6),IF($B$7="All",TRUE(),All!C196=$B$7)),ROW(All!E196)-1,"")</f>
        <v/>
      </c>
    </row>
    <row r="211" spans="10:10" x14ac:dyDescent="0.25">
      <c r="J211" s="12" t="str">
        <f>IF(AND(OR(AND(All!E197=$B$3,All!G197=$B$4),AND(All!E197=$B$4,All!G197=$B$3)),IF($B$5="All",TRUE(),All!A197=$B$5),IF($B$6="All",TRUE(),All!B197=$B$6),IF($B$7="All",TRUE(),All!C197=$B$7)),ROW(All!E197)-1,"")</f>
        <v/>
      </c>
    </row>
    <row r="212" spans="10:10" x14ac:dyDescent="0.25">
      <c r="J212" s="12" t="str">
        <f>IF(AND(OR(AND(All!E198=$B$3,All!G198=$B$4),AND(All!E198=$B$4,All!G198=$B$3)),IF($B$5="All",TRUE(),All!A198=$B$5),IF($B$6="All",TRUE(),All!B198=$B$6),IF($B$7="All",TRUE(),All!C198=$B$7)),ROW(All!E198)-1,"")</f>
        <v/>
      </c>
    </row>
    <row r="213" spans="10:10" x14ac:dyDescent="0.25">
      <c r="J213" s="12" t="str">
        <f>IF(AND(OR(AND(All!E199=$B$3,All!G199=$B$4),AND(All!E199=$B$4,All!G199=$B$3)),IF($B$5="All",TRUE(),All!A199=$B$5),IF($B$6="All",TRUE(),All!B199=$B$6),IF($B$7="All",TRUE(),All!C199=$B$7)),ROW(All!E199)-1,"")</f>
        <v/>
      </c>
    </row>
    <row r="214" spans="10:10" x14ac:dyDescent="0.25">
      <c r="J214" s="12" t="str">
        <f>IF(AND(OR(AND(All!E200=$B$3,All!G200=$B$4),AND(All!E200=$B$4,All!G200=$B$3)),IF($B$5="All",TRUE(),All!A200=$B$5),IF($B$6="All",TRUE(),All!B200=$B$6),IF($B$7="All",TRUE(),All!C200=$B$7)),ROW(All!E200)-1,"")</f>
        <v/>
      </c>
    </row>
    <row r="215" spans="10:10" x14ac:dyDescent="0.25">
      <c r="J215" s="12" t="str">
        <f>IF(AND(OR(AND(All!E201=$B$3,All!G201=$B$4),AND(All!E201=$B$4,All!G201=$B$3)),IF($B$5="All",TRUE(),All!A201=$B$5),IF($B$6="All",TRUE(),All!B201=$B$6),IF($B$7="All",TRUE(),All!C201=$B$7)),ROW(All!E201)-1,"")</f>
        <v/>
      </c>
    </row>
    <row r="216" spans="10:10" x14ac:dyDescent="0.25">
      <c r="J216" s="12" t="str">
        <f>IF(AND(OR(AND(All!E202=$B$3,All!G202=$B$4),AND(All!E202=$B$4,All!G202=$B$3)),IF($B$5="All",TRUE(),All!A202=$B$5),IF($B$6="All",TRUE(),All!B202=$B$6),IF($B$7="All",TRUE(),All!C202=$B$7)),ROW(All!E202)-1,"")</f>
        <v/>
      </c>
    </row>
    <row r="217" spans="10:10" x14ac:dyDescent="0.25">
      <c r="J217" s="12" t="str">
        <f>IF(AND(OR(AND(All!E203=$B$3,All!G203=$B$4),AND(All!E203=$B$4,All!G203=$B$3)),IF($B$5="All",TRUE(),All!A203=$B$5),IF($B$6="All",TRUE(),All!B203=$B$6),IF($B$7="All",TRUE(),All!C203=$B$7)),ROW(All!E203)-1,"")</f>
        <v/>
      </c>
    </row>
    <row r="218" spans="10:10" x14ac:dyDescent="0.25">
      <c r="J218" s="12" t="str">
        <f>IF(AND(OR(AND(All!E204=$B$3,All!G204=$B$4),AND(All!E204=$B$4,All!G204=$B$3)),IF($B$5="All",TRUE(),All!A204=$B$5),IF($B$6="All",TRUE(),All!B204=$B$6),IF($B$7="All",TRUE(),All!C204=$B$7)),ROW(All!E204)-1,"")</f>
        <v/>
      </c>
    </row>
    <row r="219" spans="10:10" x14ac:dyDescent="0.25">
      <c r="J219" s="12" t="str">
        <f>IF(AND(OR(AND(All!E205=$B$3,All!G205=$B$4),AND(All!E205=$B$4,All!G205=$B$3)),IF($B$5="All",TRUE(),All!A205=$B$5),IF($B$6="All",TRUE(),All!B205=$B$6),IF($B$7="All",TRUE(),All!C205=$B$7)),ROW(All!E205)-1,"")</f>
        <v/>
      </c>
    </row>
    <row r="220" spans="10:10" x14ac:dyDescent="0.25">
      <c r="J220" s="12" t="str">
        <f>IF(AND(OR(AND(All!E206=$B$3,All!G206=$B$4),AND(All!E206=$B$4,All!G206=$B$3)),IF($B$5="All",TRUE(),All!A206=$B$5),IF($B$6="All",TRUE(),All!B206=$B$6),IF($B$7="All",TRUE(),All!C206=$B$7)),ROW(All!E206)-1,"")</f>
        <v/>
      </c>
    </row>
    <row r="221" spans="10:10" x14ac:dyDescent="0.25">
      <c r="J221" s="12" t="str">
        <f>IF(AND(OR(AND(All!E207=$B$3,All!G207=$B$4),AND(All!E207=$B$4,All!G207=$B$3)),IF($B$5="All",TRUE(),All!A207=$B$5),IF($B$6="All",TRUE(),All!B207=$B$6),IF($B$7="All",TRUE(),All!C207=$B$7)),ROW(All!E207)-1,"")</f>
        <v/>
      </c>
    </row>
    <row r="222" spans="10:10" x14ac:dyDescent="0.25">
      <c r="J222" s="12" t="str">
        <f>IF(AND(OR(AND(All!E208=$B$3,All!G208=$B$4),AND(All!E208=$B$4,All!G208=$B$3)),IF($B$5="All",TRUE(),All!A208=$B$5),IF($B$6="All",TRUE(),All!B208=$B$6),IF($B$7="All",TRUE(),All!C208=$B$7)),ROW(All!E208)-1,"")</f>
        <v/>
      </c>
    </row>
    <row r="223" spans="10:10" x14ac:dyDescent="0.25">
      <c r="J223" s="12" t="str">
        <f>IF(AND(OR(AND(All!E209=$B$3,All!G209=$B$4),AND(All!E209=$B$4,All!G209=$B$3)),IF($B$5="All",TRUE(),All!A209=$B$5),IF($B$6="All",TRUE(),All!B209=$B$6),IF($B$7="All",TRUE(),All!C209=$B$7)),ROW(All!E209)-1,"")</f>
        <v/>
      </c>
    </row>
    <row r="224" spans="10:10" x14ac:dyDescent="0.25">
      <c r="J224" s="12" t="str">
        <f>IF(AND(OR(AND(All!E210=$B$3,All!G210=$B$4),AND(All!E210=$B$4,All!G210=$B$3)),IF($B$5="All",TRUE(),All!A210=$B$5),IF($B$6="All",TRUE(),All!B210=$B$6),IF($B$7="All",TRUE(),All!C210=$B$7)),ROW(All!E210)-1,"")</f>
        <v/>
      </c>
    </row>
    <row r="225" spans="10:10" x14ac:dyDescent="0.25">
      <c r="J225" s="12" t="str">
        <f>IF(AND(OR(AND(All!E211=$B$3,All!G211=$B$4),AND(All!E211=$B$4,All!G211=$B$3)),IF($B$5="All",TRUE(),All!A211=$B$5),IF($B$6="All",TRUE(),All!B211=$B$6),IF($B$7="All",TRUE(),All!C211=$B$7)),ROW(All!E211)-1,"")</f>
        <v/>
      </c>
    </row>
    <row r="226" spans="10:10" x14ac:dyDescent="0.25">
      <c r="J226" s="12" t="str">
        <f>IF(AND(OR(AND(All!E212=$B$3,All!G212=$B$4),AND(All!E212=$B$4,All!G212=$B$3)),IF($B$5="All",TRUE(),All!A212=$B$5),IF($B$6="All",TRUE(),All!B212=$B$6),IF($B$7="All",TRUE(),All!C212=$B$7)),ROW(All!E212)-1,"")</f>
        <v/>
      </c>
    </row>
    <row r="227" spans="10:10" x14ac:dyDescent="0.25">
      <c r="J227" s="12" t="str">
        <f>IF(AND(OR(AND(All!E213=$B$3,All!G213=$B$4),AND(All!E213=$B$4,All!G213=$B$3)),IF($B$5="All",TRUE(),All!A213=$B$5),IF($B$6="All",TRUE(),All!B213=$B$6),IF($B$7="All",TRUE(),All!C213=$B$7)),ROW(All!E213)-1,"")</f>
        <v/>
      </c>
    </row>
    <row r="228" spans="10:10" x14ac:dyDescent="0.25">
      <c r="J228" s="12" t="str">
        <f>IF(AND(OR(AND(All!E214=$B$3,All!G214=$B$4),AND(All!E214=$B$4,All!G214=$B$3)),IF($B$5="All",TRUE(),All!A214=$B$5),IF($B$6="All",TRUE(),All!B214=$B$6),IF($B$7="All",TRUE(),All!C214=$B$7)),ROW(All!E214)-1,"")</f>
        <v/>
      </c>
    </row>
    <row r="229" spans="10:10" x14ac:dyDescent="0.25">
      <c r="J229" s="12" t="str">
        <f>IF(AND(OR(AND(All!E215=$B$3,All!G215=$B$4),AND(All!E215=$B$4,All!G215=$B$3)),IF($B$5="All",TRUE(),All!A215=$B$5),IF($B$6="All",TRUE(),All!B215=$B$6),IF($B$7="All",TRUE(),All!C215=$B$7)),ROW(All!E215)-1,"")</f>
        <v/>
      </c>
    </row>
    <row r="230" spans="10:10" x14ac:dyDescent="0.25">
      <c r="J230" s="12" t="str">
        <f>IF(AND(OR(AND(All!E216=$B$3,All!G216=$B$4),AND(All!E216=$B$4,All!G216=$B$3)),IF($B$5="All",TRUE(),All!A216=$B$5),IF($B$6="All",TRUE(),All!B216=$B$6),IF($B$7="All",TRUE(),All!C216=$B$7)),ROW(All!E216)-1,"")</f>
        <v/>
      </c>
    </row>
    <row r="231" spans="10:10" x14ac:dyDescent="0.25">
      <c r="J231" s="12" t="str">
        <f>IF(AND(OR(AND(All!E217=$B$3,All!G217=$B$4),AND(All!E217=$B$4,All!G217=$B$3)),IF($B$5="All",TRUE(),All!A217=$B$5),IF($B$6="All",TRUE(),All!B217=$B$6),IF($B$7="All",TRUE(),All!C217=$B$7)),ROW(All!E217)-1,"")</f>
        <v/>
      </c>
    </row>
    <row r="232" spans="10:10" x14ac:dyDescent="0.25">
      <c r="J232" s="12" t="str">
        <f>IF(AND(OR(AND(All!E218=$B$3,All!G218=$B$4),AND(All!E218=$B$4,All!G218=$B$3)),IF($B$5="All",TRUE(),All!A218=$B$5),IF($B$6="All",TRUE(),All!B218=$B$6),IF($B$7="All",TRUE(),All!C218=$B$7)),ROW(All!E218)-1,"")</f>
        <v/>
      </c>
    </row>
    <row r="233" spans="10:10" x14ac:dyDescent="0.25">
      <c r="J233" s="12" t="str">
        <f>IF(AND(OR(AND(All!E219=$B$3,All!G219=$B$4),AND(All!E219=$B$4,All!G219=$B$3)),IF($B$5="All",TRUE(),All!A219=$B$5),IF($B$6="All",TRUE(),All!B219=$B$6),IF($B$7="All",TRUE(),All!C219=$B$7)),ROW(All!E219)-1,"")</f>
        <v/>
      </c>
    </row>
    <row r="234" spans="10:10" x14ac:dyDescent="0.25">
      <c r="J234" s="12" t="str">
        <f>IF(AND(OR(AND(All!E220=$B$3,All!G220=$B$4),AND(All!E220=$B$4,All!G220=$B$3)),IF($B$5="All",TRUE(),All!A220=$B$5),IF($B$6="All",TRUE(),All!B220=$B$6),IF($B$7="All",TRUE(),All!C220=$B$7)),ROW(All!E220)-1,"")</f>
        <v/>
      </c>
    </row>
    <row r="235" spans="10:10" x14ac:dyDescent="0.25">
      <c r="J235" s="12" t="str">
        <f>IF(AND(OR(AND(All!E221=$B$3,All!G221=$B$4),AND(All!E221=$B$4,All!G221=$B$3)),IF($B$5="All",TRUE(),All!A221=$B$5),IF($B$6="All",TRUE(),All!B221=$B$6),IF($B$7="All",TRUE(),All!C221=$B$7)),ROW(All!E221)-1,"")</f>
        <v/>
      </c>
    </row>
    <row r="236" spans="10:10" x14ac:dyDescent="0.25">
      <c r="J236" s="12" t="str">
        <f>IF(AND(OR(AND(All!E222=$B$3,All!G222=$B$4),AND(All!E222=$B$4,All!G222=$B$3)),IF($B$5="All",TRUE(),All!A222=$B$5),IF($B$6="All",TRUE(),All!B222=$B$6),IF($B$7="All",TRUE(),All!C222=$B$7)),ROW(All!E222)-1,"")</f>
        <v/>
      </c>
    </row>
    <row r="237" spans="10:10" x14ac:dyDescent="0.25">
      <c r="J237" s="12" t="str">
        <f>IF(AND(OR(AND(All!E223=$B$3,All!G223=$B$4),AND(All!E223=$B$4,All!G223=$B$3)),IF($B$5="All",TRUE(),All!A223=$B$5),IF($B$6="All",TRUE(),All!B223=$B$6),IF($B$7="All",TRUE(),All!C223=$B$7)),ROW(All!E223)-1,"")</f>
        <v/>
      </c>
    </row>
    <row r="238" spans="10:10" x14ac:dyDescent="0.25">
      <c r="J238" s="12" t="str">
        <f>IF(AND(OR(AND(All!E224=$B$3,All!G224=$B$4),AND(All!E224=$B$4,All!G224=$B$3)),IF($B$5="All",TRUE(),All!A224=$B$5),IF($B$6="All",TRUE(),All!B224=$B$6),IF($B$7="All",TRUE(),All!C224=$B$7)),ROW(All!E224)-1,"")</f>
        <v/>
      </c>
    </row>
    <row r="239" spans="10:10" x14ac:dyDescent="0.25">
      <c r="J239" s="12" t="str">
        <f>IF(AND(OR(AND(All!E225=$B$3,All!G225=$B$4),AND(All!E225=$B$4,All!G225=$B$3)),IF($B$5="All",TRUE(),All!A225=$B$5),IF($B$6="All",TRUE(),All!B225=$B$6),IF($B$7="All",TRUE(),All!C225=$B$7)),ROW(All!E225)-1,"")</f>
        <v/>
      </c>
    </row>
    <row r="240" spans="10:10" x14ac:dyDescent="0.25">
      <c r="J240" s="12" t="str">
        <f>IF(AND(OR(AND(All!E226=$B$3,All!G226=$B$4),AND(All!E226=$B$4,All!G226=$B$3)),IF($B$5="All",TRUE(),All!A226=$B$5),IF($B$6="All",TRUE(),All!B226=$B$6),IF($B$7="All",TRUE(),All!C226=$B$7)),ROW(All!E226)-1,"")</f>
        <v/>
      </c>
    </row>
    <row r="241" spans="10:10" x14ac:dyDescent="0.25">
      <c r="J241" s="12" t="str">
        <f>IF(AND(OR(AND(All!E227=$B$3,All!G227=$B$4),AND(All!E227=$B$4,All!G227=$B$3)),IF($B$5="All",TRUE(),All!A227=$B$5),IF($B$6="All",TRUE(),All!B227=$B$6),IF($B$7="All",TRUE(),All!C227=$B$7)),ROW(All!E227)-1,"")</f>
        <v/>
      </c>
    </row>
    <row r="242" spans="10:10" x14ac:dyDescent="0.25">
      <c r="J242" s="12" t="str">
        <f>IF(AND(OR(AND(All!E228=$B$3,All!G228=$B$4),AND(All!E228=$B$4,All!G228=$B$3)),IF($B$5="All",TRUE(),All!A228=$B$5),IF($B$6="All",TRUE(),All!B228=$B$6),IF($B$7="All",TRUE(),All!C228=$B$7)),ROW(All!E228)-1,"")</f>
        <v/>
      </c>
    </row>
    <row r="243" spans="10:10" x14ac:dyDescent="0.25">
      <c r="J243" s="12" t="str">
        <f>IF(AND(OR(AND(All!E229=$B$3,All!G229=$B$4),AND(All!E229=$B$4,All!G229=$B$3)),IF($B$5="All",TRUE(),All!A229=$B$5),IF($B$6="All",TRUE(),All!B229=$B$6),IF($B$7="All",TRUE(),All!C229=$B$7)),ROW(All!E229)-1,"")</f>
        <v/>
      </c>
    </row>
    <row r="244" spans="10:10" x14ac:dyDescent="0.25">
      <c r="J244" s="12" t="str">
        <f>IF(AND(OR(AND(All!E230=$B$3,All!G230=$B$4),AND(All!E230=$B$4,All!G230=$B$3)),IF($B$5="All",TRUE(),All!A230=$B$5),IF($B$6="All",TRUE(),All!B230=$B$6),IF($B$7="All",TRUE(),All!C230=$B$7)),ROW(All!E230)-1,"")</f>
        <v/>
      </c>
    </row>
    <row r="245" spans="10:10" x14ac:dyDescent="0.25">
      <c r="J245" s="12" t="str">
        <f>IF(AND(OR(AND(All!E231=$B$3,All!G231=$B$4),AND(All!E231=$B$4,All!G231=$B$3)),IF($B$5="All",TRUE(),All!A231=$B$5),IF($B$6="All",TRUE(),All!B231=$B$6),IF($B$7="All",TRUE(),All!C231=$B$7)),ROW(All!E231)-1,"")</f>
        <v/>
      </c>
    </row>
    <row r="246" spans="10:10" x14ac:dyDescent="0.25">
      <c r="J246" s="12" t="str">
        <f>IF(AND(OR(AND(All!E232=$B$3,All!G232=$B$4),AND(All!E232=$B$4,All!G232=$B$3)),IF($B$5="All",TRUE(),All!A232=$B$5),IF($B$6="All",TRUE(),All!B232=$B$6),IF($B$7="All",TRUE(),All!C232=$B$7)),ROW(All!E232)-1,"")</f>
        <v/>
      </c>
    </row>
    <row r="247" spans="10:10" x14ac:dyDescent="0.25">
      <c r="J247" s="12" t="str">
        <f>IF(AND(OR(AND(All!E233=$B$3,All!G233=$B$4),AND(All!E233=$B$4,All!G233=$B$3)),IF($B$5="All",TRUE(),All!A233=$B$5),IF($B$6="All",TRUE(),All!B233=$B$6),IF($B$7="All",TRUE(),All!C233=$B$7)),ROW(All!E233)-1,"")</f>
        <v/>
      </c>
    </row>
    <row r="248" spans="10:10" x14ac:dyDescent="0.25">
      <c r="J248" s="12" t="str">
        <f>IF(AND(OR(AND(All!E234=$B$3,All!G234=$B$4),AND(All!E234=$B$4,All!G234=$B$3)),IF($B$5="All",TRUE(),All!A234=$B$5),IF($B$6="All",TRUE(),All!B234=$B$6),IF($B$7="All",TRUE(),All!C234=$B$7)),ROW(All!E234)-1,"")</f>
        <v/>
      </c>
    </row>
    <row r="249" spans="10:10" x14ac:dyDescent="0.25">
      <c r="J249" s="12" t="str">
        <f>IF(AND(OR(AND(All!E235=$B$3,All!G235=$B$4),AND(All!E235=$B$4,All!G235=$B$3)),IF($B$5="All",TRUE(),All!A235=$B$5),IF($B$6="All",TRUE(),All!B235=$B$6),IF($B$7="All",TRUE(),All!C235=$B$7)),ROW(All!E235)-1,"")</f>
        <v/>
      </c>
    </row>
    <row r="250" spans="10:10" x14ac:dyDescent="0.25">
      <c r="J250" s="12" t="str">
        <f>IF(AND(OR(AND(All!E236=$B$3,All!G236=$B$4),AND(All!E236=$B$4,All!G236=$B$3)),IF($B$5="All",TRUE(),All!A236=$B$5),IF($B$6="All",TRUE(),All!B236=$B$6),IF($B$7="All",TRUE(),All!C236=$B$7)),ROW(All!E236)-1,"")</f>
        <v/>
      </c>
    </row>
    <row r="251" spans="10:10" x14ac:dyDescent="0.25">
      <c r="J251" s="12" t="str">
        <f>IF(AND(OR(AND(All!E237=$B$3,All!G237=$B$4),AND(All!E237=$B$4,All!G237=$B$3)),IF($B$5="All",TRUE(),All!A237=$B$5),IF($B$6="All",TRUE(),All!B237=$B$6),IF($B$7="All",TRUE(),All!C237=$B$7)),ROW(All!E237)-1,"")</f>
        <v/>
      </c>
    </row>
    <row r="252" spans="10:10" x14ac:dyDescent="0.25">
      <c r="J252" s="12" t="str">
        <f>IF(AND(OR(AND(All!E238=$B$3,All!G238=$B$4),AND(All!E238=$B$4,All!G238=$B$3)),IF($B$5="All",TRUE(),All!A238=$B$5),IF($B$6="All",TRUE(),All!B238=$B$6),IF($B$7="All",TRUE(),All!C238=$B$7)),ROW(All!E238)-1,"")</f>
        <v/>
      </c>
    </row>
    <row r="253" spans="10:10" x14ac:dyDescent="0.25">
      <c r="J253" s="12" t="str">
        <f>IF(AND(OR(AND(All!E239=$B$3,All!G239=$B$4),AND(All!E239=$B$4,All!G239=$B$3)),IF($B$5="All",TRUE(),All!A239=$B$5),IF($B$6="All",TRUE(),All!B239=$B$6),IF($B$7="All",TRUE(),All!C239=$B$7)),ROW(All!E239)-1,"")</f>
        <v/>
      </c>
    </row>
    <row r="254" spans="10:10" x14ac:dyDescent="0.25">
      <c r="J254" s="12" t="str">
        <f>IF(AND(OR(AND(All!E240=$B$3,All!G240=$B$4),AND(All!E240=$B$4,All!G240=$B$3)),IF($B$5="All",TRUE(),All!A240=$B$5),IF($B$6="All",TRUE(),All!B240=$B$6),IF($B$7="All",TRUE(),All!C240=$B$7)),ROW(All!E240)-1,"")</f>
        <v/>
      </c>
    </row>
    <row r="255" spans="10:10" x14ac:dyDescent="0.25">
      <c r="J255" s="12" t="str">
        <f>IF(AND(OR(AND(All!E241=$B$3,All!G241=$B$4),AND(All!E241=$B$4,All!G241=$B$3)),IF($B$5="All",TRUE(),All!A241=$B$5),IF($B$6="All",TRUE(),All!B241=$B$6),IF($B$7="All",TRUE(),All!C241=$B$7)),ROW(All!E241)-1,"")</f>
        <v/>
      </c>
    </row>
    <row r="256" spans="10:10" x14ac:dyDescent="0.25">
      <c r="J256" s="12" t="str">
        <f>IF(AND(OR(AND(All!E242=$B$3,All!G242=$B$4),AND(All!E242=$B$4,All!G242=$B$3)),IF($B$5="All",TRUE(),All!A242=$B$5),IF($B$6="All",TRUE(),All!B242=$B$6),IF($B$7="All",TRUE(),All!C242=$B$7)),ROW(All!E242)-1,"")</f>
        <v/>
      </c>
    </row>
    <row r="257" spans="10:10" x14ac:dyDescent="0.25">
      <c r="J257" s="12" t="str">
        <f>IF(AND(OR(AND(All!E243=$B$3,All!G243=$B$4),AND(All!E243=$B$4,All!G243=$B$3)),IF($B$5="All",TRUE(),All!A243=$B$5),IF($B$6="All",TRUE(),All!B243=$B$6),IF($B$7="All",TRUE(),All!C243=$B$7)),ROW(All!E243)-1,"")</f>
        <v/>
      </c>
    </row>
    <row r="258" spans="10:10" x14ac:dyDescent="0.25">
      <c r="J258" s="12" t="str">
        <f>IF(AND(OR(AND(All!E244=$B$3,All!G244=$B$4),AND(All!E244=$B$4,All!G244=$B$3)),IF($B$5="All",TRUE(),All!A244=$B$5),IF($B$6="All",TRUE(),All!B244=$B$6),IF($B$7="All",TRUE(),All!C244=$B$7)),ROW(All!E244)-1,"")</f>
        <v/>
      </c>
    </row>
    <row r="259" spans="10:10" x14ac:dyDescent="0.25">
      <c r="J259" s="12" t="str">
        <f>IF(AND(OR(AND(All!E245=$B$3,All!G245=$B$4),AND(All!E245=$B$4,All!G245=$B$3)),IF($B$5="All",TRUE(),All!A245=$B$5),IF($B$6="All",TRUE(),All!B245=$B$6),IF($B$7="All",TRUE(),All!C245=$B$7)),ROW(All!E245)-1,"")</f>
        <v/>
      </c>
    </row>
    <row r="260" spans="10:10" x14ac:dyDescent="0.25">
      <c r="J260" s="12" t="str">
        <f>IF(AND(OR(AND(All!E246=$B$3,All!G246=$B$4),AND(All!E246=$B$4,All!G246=$B$3)),IF($B$5="All",TRUE(),All!A246=$B$5),IF($B$6="All",TRUE(),All!B246=$B$6),IF($B$7="All",TRUE(),All!C246=$B$7)),ROW(All!E246)-1,"")</f>
        <v/>
      </c>
    </row>
    <row r="261" spans="10:10" x14ac:dyDescent="0.25">
      <c r="J261" s="12" t="str">
        <f>IF(AND(OR(AND(All!E247=$B$3,All!G247=$B$4),AND(All!E247=$B$4,All!G247=$B$3)),IF($B$5="All",TRUE(),All!A247=$B$5),IF($B$6="All",TRUE(),All!B247=$B$6),IF($B$7="All",TRUE(),All!C247=$B$7)),ROW(All!E247)-1,"")</f>
        <v/>
      </c>
    </row>
    <row r="262" spans="10:10" x14ac:dyDescent="0.25">
      <c r="J262" s="12" t="str">
        <f>IF(AND(OR(AND(All!E248=$B$3,All!G248=$B$4),AND(All!E248=$B$4,All!G248=$B$3)),IF($B$5="All",TRUE(),All!A248=$B$5),IF($B$6="All",TRUE(),All!B248=$B$6),IF($B$7="All",TRUE(),All!C248=$B$7)),ROW(All!E248)-1,"")</f>
        <v/>
      </c>
    </row>
    <row r="263" spans="10:10" x14ac:dyDescent="0.25">
      <c r="J263" s="12" t="str">
        <f>IF(AND(OR(AND(All!E249=$B$3,All!G249=$B$4),AND(All!E249=$B$4,All!G249=$B$3)),IF($B$5="All",TRUE(),All!A249=$B$5),IF($B$6="All",TRUE(),All!B249=$B$6),IF($B$7="All",TRUE(),All!C249=$B$7)),ROW(All!E249)-1,"")</f>
        <v/>
      </c>
    </row>
    <row r="264" spans="10:10" x14ac:dyDescent="0.25">
      <c r="J264" s="12" t="str">
        <f>IF(AND(OR(AND(All!E250=$B$3,All!G250=$B$4),AND(All!E250=$B$4,All!G250=$B$3)),IF($B$5="All",TRUE(),All!A250=$B$5),IF($B$6="All",TRUE(),All!B250=$B$6),IF($B$7="All",TRUE(),All!C250=$B$7)),ROW(All!E250)-1,"")</f>
        <v/>
      </c>
    </row>
    <row r="265" spans="10:10" x14ac:dyDescent="0.25">
      <c r="J265" s="12" t="str">
        <f>IF(AND(OR(AND(All!E251=$B$3,All!G251=$B$4),AND(All!E251=$B$4,All!G251=$B$3)),IF($B$5="All",TRUE(),All!A251=$B$5),IF($B$6="All",TRUE(),All!B251=$B$6),IF($B$7="All",TRUE(),All!C251=$B$7)),ROW(All!E251)-1,"")</f>
        <v/>
      </c>
    </row>
    <row r="266" spans="10:10" x14ac:dyDescent="0.25">
      <c r="J266" s="12" t="str">
        <f>IF(AND(OR(AND(All!E252=$B$3,All!G252=$B$4),AND(All!E252=$B$4,All!G252=$B$3)),IF($B$5="All",TRUE(),All!A252=$B$5),IF($B$6="All",TRUE(),All!B252=$B$6),IF($B$7="All",TRUE(),All!C252=$B$7)),ROW(All!E252)-1,"")</f>
        <v/>
      </c>
    </row>
    <row r="267" spans="10:10" x14ac:dyDescent="0.25">
      <c r="J267" s="12" t="str">
        <f>IF(AND(OR(AND(All!E253=$B$3,All!G253=$B$4),AND(All!E253=$B$4,All!G253=$B$3)),IF($B$5="All",TRUE(),All!A253=$B$5),IF($B$6="All",TRUE(),All!B253=$B$6),IF($B$7="All",TRUE(),All!C253=$B$7)),ROW(All!E253)-1,"")</f>
        <v/>
      </c>
    </row>
    <row r="268" spans="10:10" x14ac:dyDescent="0.25">
      <c r="J268" s="12" t="str">
        <f>IF(AND(OR(AND(All!E254=$B$3,All!G254=$B$4),AND(All!E254=$B$4,All!G254=$B$3)),IF($B$5="All",TRUE(),All!A254=$B$5),IF($B$6="All",TRUE(),All!B254=$B$6),IF($B$7="All",TRUE(),All!C254=$B$7)),ROW(All!E254)-1,"")</f>
        <v/>
      </c>
    </row>
    <row r="269" spans="10:10" x14ac:dyDescent="0.25">
      <c r="J269" s="12" t="str">
        <f>IF(AND(OR(AND(All!E255=$B$3,All!G255=$B$4),AND(All!E255=$B$4,All!G255=$B$3)),IF($B$5="All",TRUE(),All!A255=$B$5),IF($B$6="All",TRUE(),All!B255=$B$6),IF($B$7="All",TRUE(),All!C255=$B$7)),ROW(All!E255)-1,"")</f>
        <v/>
      </c>
    </row>
    <row r="270" spans="10:10" x14ac:dyDescent="0.25">
      <c r="J270" s="12" t="str">
        <f>IF(AND(OR(AND(All!E256=$B$3,All!G256=$B$4),AND(All!E256=$B$4,All!G256=$B$3)),IF($B$5="All",TRUE(),All!A256=$B$5),IF($B$6="All",TRUE(),All!B256=$B$6),IF($B$7="All",TRUE(),All!C256=$B$7)),ROW(All!E256)-1,"")</f>
        <v/>
      </c>
    </row>
    <row r="271" spans="10:10" x14ac:dyDescent="0.25">
      <c r="J271" s="12" t="str">
        <f>IF(AND(OR(AND(All!E257=$B$3,All!G257=$B$4),AND(All!E257=$B$4,All!G257=$B$3)),IF($B$5="All",TRUE(),All!A257=$B$5),IF($B$6="All",TRUE(),All!B257=$B$6),IF($B$7="All",TRUE(),All!C257=$B$7)),ROW(All!E257)-1,"")</f>
        <v/>
      </c>
    </row>
    <row r="272" spans="10:10" x14ac:dyDescent="0.25">
      <c r="J272" s="12" t="str">
        <f>IF(AND(OR(AND(All!E258=$B$3,All!G258=$B$4),AND(All!E258=$B$4,All!G258=$B$3)),IF($B$5="All",TRUE(),All!A258=$B$5),IF($B$6="All",TRUE(),All!B258=$B$6),IF($B$7="All",TRUE(),All!C258=$B$7)),ROW(All!E258)-1,"")</f>
        <v/>
      </c>
    </row>
    <row r="273" spans="10:10" x14ac:dyDescent="0.25">
      <c r="J273" s="12" t="str">
        <f>IF(AND(OR(AND(All!E259=$B$3,All!G259=$B$4),AND(All!E259=$B$4,All!G259=$B$3)),IF($B$5="All",TRUE(),All!A259=$B$5),IF($B$6="All",TRUE(),All!B259=$B$6),IF($B$7="All",TRUE(),All!C259=$B$7)),ROW(All!E259)-1,"")</f>
        <v/>
      </c>
    </row>
    <row r="274" spans="10:10" x14ac:dyDescent="0.25">
      <c r="J274" s="12" t="str">
        <f>IF(AND(OR(AND(All!E260=$B$3,All!G260=$B$4),AND(All!E260=$B$4,All!G260=$B$3)),IF($B$5="All",TRUE(),All!A260=$B$5),IF($B$6="All",TRUE(),All!B260=$B$6),IF($B$7="All",TRUE(),All!C260=$B$7)),ROW(All!E260)-1,"")</f>
        <v/>
      </c>
    </row>
    <row r="275" spans="10:10" x14ac:dyDescent="0.25">
      <c r="J275" s="12" t="str">
        <f>IF(AND(OR(AND(All!E261=$B$3,All!G261=$B$4),AND(All!E261=$B$4,All!G261=$B$3)),IF($B$5="All",TRUE(),All!A261=$B$5),IF($B$6="All",TRUE(),All!B261=$B$6),IF($B$7="All",TRUE(),All!C261=$B$7)),ROW(All!E261)-1,"")</f>
        <v/>
      </c>
    </row>
    <row r="276" spans="10:10" x14ac:dyDescent="0.25">
      <c r="J276" s="12" t="str">
        <f>IF(AND(OR(AND(All!E262=$B$3,All!G262=$B$4),AND(All!E262=$B$4,All!G262=$B$3)),IF($B$5="All",TRUE(),All!A262=$B$5),IF($B$6="All",TRUE(),All!B262=$B$6),IF($B$7="All",TRUE(),All!C262=$B$7)),ROW(All!E262)-1,"")</f>
        <v/>
      </c>
    </row>
    <row r="277" spans="10:10" x14ac:dyDescent="0.25">
      <c r="J277" s="12" t="str">
        <f>IF(AND(OR(AND(All!E263=$B$3,All!G263=$B$4),AND(All!E263=$B$4,All!G263=$B$3)),IF($B$5="All",TRUE(),All!A263=$B$5),IF($B$6="All",TRUE(),All!B263=$B$6),IF($B$7="All",TRUE(),All!C263=$B$7)),ROW(All!E263)-1,"")</f>
        <v/>
      </c>
    </row>
    <row r="278" spans="10:10" x14ac:dyDescent="0.25">
      <c r="J278" s="12" t="str">
        <f>IF(AND(OR(AND(All!E264=$B$3,All!G264=$B$4),AND(All!E264=$B$4,All!G264=$B$3)),IF($B$5="All",TRUE(),All!A264=$B$5),IF($B$6="All",TRUE(),All!B264=$B$6),IF($B$7="All",TRUE(),All!C264=$B$7)),ROW(All!E264)-1,"")</f>
        <v/>
      </c>
    </row>
    <row r="279" spans="10:10" x14ac:dyDescent="0.25">
      <c r="J279" s="12" t="str">
        <f>IF(AND(OR(AND(All!E265=$B$3,All!G265=$B$4),AND(All!E265=$B$4,All!G265=$B$3)),IF($B$5="All",TRUE(),All!A265=$B$5),IF($B$6="All",TRUE(),All!B265=$B$6),IF($B$7="All",TRUE(),All!C265=$B$7)),ROW(All!E265)-1,"")</f>
        <v/>
      </c>
    </row>
    <row r="280" spans="10:10" x14ac:dyDescent="0.25">
      <c r="J280" s="12" t="str">
        <f>IF(AND(OR(AND(All!E266=$B$3,All!G266=$B$4),AND(All!E266=$B$4,All!G266=$B$3)),IF($B$5="All",TRUE(),All!A266=$B$5),IF($B$6="All",TRUE(),All!B266=$B$6),IF($B$7="All",TRUE(),All!C266=$B$7)),ROW(All!E266)-1,"")</f>
        <v/>
      </c>
    </row>
    <row r="281" spans="10:10" x14ac:dyDescent="0.25">
      <c r="J281" s="12" t="str">
        <f>IF(AND(OR(AND(All!E267=$B$3,All!G267=$B$4),AND(All!E267=$B$4,All!G267=$B$3)),IF($B$5="All",TRUE(),All!A267=$B$5),IF($B$6="All",TRUE(),All!B267=$B$6),IF($B$7="All",TRUE(),All!C267=$B$7)),ROW(All!E267)-1,"")</f>
        <v/>
      </c>
    </row>
    <row r="282" spans="10:10" x14ac:dyDescent="0.25">
      <c r="J282" s="12" t="str">
        <f>IF(AND(OR(AND(All!E268=$B$3,All!G268=$B$4),AND(All!E268=$B$4,All!G268=$B$3)),IF($B$5="All",TRUE(),All!A268=$B$5),IF($B$6="All",TRUE(),All!B268=$B$6),IF($B$7="All",TRUE(),All!C268=$B$7)),ROW(All!E268)-1,"")</f>
        <v/>
      </c>
    </row>
    <row r="283" spans="10:10" x14ac:dyDescent="0.25">
      <c r="J283" s="12" t="str">
        <f>IF(AND(OR(AND(All!E269=$B$3,All!G269=$B$4),AND(All!E269=$B$4,All!G269=$B$3)),IF($B$5="All",TRUE(),All!A269=$B$5),IF($B$6="All",TRUE(),All!B269=$B$6),IF($B$7="All",TRUE(),All!C269=$B$7)),ROW(All!E269)-1,"")</f>
        <v/>
      </c>
    </row>
    <row r="284" spans="10:10" x14ac:dyDescent="0.25">
      <c r="J284" s="12" t="str">
        <f>IF(AND(OR(AND(All!E270=$B$3,All!G270=$B$4),AND(All!E270=$B$4,All!G270=$B$3)),IF($B$5="All",TRUE(),All!A270=$B$5),IF($B$6="All",TRUE(),All!B270=$B$6),IF($B$7="All",TRUE(),All!C270=$B$7)),ROW(All!E270)-1,"")</f>
        <v/>
      </c>
    </row>
    <row r="285" spans="10:10" x14ac:dyDescent="0.25">
      <c r="J285" s="12" t="str">
        <f>IF(AND(OR(AND(All!E271=$B$3,All!G271=$B$4),AND(All!E271=$B$4,All!G271=$B$3)),IF($B$5="All",TRUE(),All!A271=$B$5),IF($B$6="All",TRUE(),All!B271=$B$6),IF($B$7="All",TRUE(),All!C271=$B$7)),ROW(All!E271)-1,"")</f>
        <v/>
      </c>
    </row>
    <row r="286" spans="10:10" x14ac:dyDescent="0.25">
      <c r="J286" s="12" t="str">
        <f>IF(AND(OR(AND(All!E272=$B$3,All!G272=$B$4),AND(All!E272=$B$4,All!G272=$B$3)),IF($B$5="All",TRUE(),All!A272=$B$5),IF($B$6="All",TRUE(),All!B272=$B$6),IF($B$7="All",TRUE(),All!C272=$B$7)),ROW(All!E272)-1,"")</f>
        <v/>
      </c>
    </row>
    <row r="287" spans="10:10" x14ac:dyDescent="0.25">
      <c r="J287" s="12" t="str">
        <f>IF(AND(OR(AND(All!E273=$B$3,All!G273=$B$4),AND(All!E273=$B$4,All!G273=$B$3)),IF($B$5="All",TRUE(),All!A273=$B$5),IF($B$6="All",TRUE(),All!B273=$B$6),IF($B$7="All",TRUE(),All!C273=$B$7)),ROW(All!E273)-1,"")</f>
        <v/>
      </c>
    </row>
    <row r="288" spans="10:10" x14ac:dyDescent="0.25">
      <c r="J288" s="12" t="str">
        <f>IF(AND(OR(AND(All!E274=$B$3,All!G274=$B$4),AND(All!E274=$B$4,All!G274=$B$3)),IF($B$5="All",TRUE(),All!A274=$B$5),IF($B$6="All",TRUE(),All!B274=$B$6),IF($B$7="All",TRUE(),All!C274=$B$7)),ROW(All!E274)-1,"")</f>
        <v/>
      </c>
    </row>
    <row r="289" spans="10:10" x14ac:dyDescent="0.25">
      <c r="J289" s="12" t="str">
        <f>IF(AND(OR(AND(All!E275=$B$3,All!G275=$B$4),AND(All!E275=$B$4,All!G275=$B$3)),IF($B$5="All",TRUE(),All!A275=$B$5),IF($B$6="All",TRUE(),All!B275=$B$6),IF($B$7="All",TRUE(),All!C275=$B$7)),ROW(All!E275)-1,"")</f>
        <v/>
      </c>
    </row>
    <row r="290" spans="10:10" x14ac:dyDescent="0.25">
      <c r="J290" s="12" t="str">
        <f>IF(AND(OR(AND(All!E276=$B$3,All!G276=$B$4),AND(All!E276=$B$4,All!G276=$B$3)),IF($B$5="All",TRUE(),All!A276=$B$5),IF($B$6="All",TRUE(),All!B276=$B$6),IF($B$7="All",TRUE(),All!C276=$B$7)),ROW(All!E276)-1,"")</f>
        <v/>
      </c>
    </row>
    <row r="291" spans="10:10" x14ac:dyDescent="0.25">
      <c r="J291" s="12" t="str">
        <f>IF(AND(OR(AND(All!E277=$B$3,All!G277=$B$4),AND(All!E277=$B$4,All!G277=$B$3)),IF($B$5="All",TRUE(),All!A277=$B$5),IF($B$6="All",TRUE(),All!B277=$B$6),IF($B$7="All",TRUE(),All!C277=$B$7)),ROW(All!E277)-1,"")</f>
        <v/>
      </c>
    </row>
    <row r="292" spans="10:10" x14ac:dyDescent="0.25">
      <c r="J292" s="12" t="str">
        <f>IF(AND(OR(AND(All!E278=$B$3,All!G278=$B$4),AND(All!E278=$B$4,All!G278=$B$3)),IF($B$5="All",TRUE(),All!A278=$B$5),IF($B$6="All",TRUE(),All!B278=$B$6),IF($B$7="All",TRUE(),All!C278=$B$7)),ROW(All!E278)-1,"")</f>
        <v/>
      </c>
    </row>
    <row r="293" spans="10:10" x14ac:dyDescent="0.25">
      <c r="J293" s="12" t="str">
        <f>IF(AND(OR(AND(All!E279=$B$3,All!G279=$B$4),AND(All!E279=$B$4,All!G279=$B$3)),IF($B$5="All",TRUE(),All!A279=$B$5),IF($B$6="All",TRUE(),All!B279=$B$6),IF($B$7="All",TRUE(),All!C279=$B$7)),ROW(All!E279)-1,"")</f>
        <v/>
      </c>
    </row>
    <row r="294" spans="10:10" x14ac:dyDescent="0.25">
      <c r="J294" s="12" t="str">
        <f>IF(AND(OR(AND(All!E280=$B$3,All!G280=$B$4),AND(All!E280=$B$4,All!G280=$B$3)),IF($B$5="All",TRUE(),All!A280=$B$5),IF($B$6="All",TRUE(),All!B280=$B$6),IF($B$7="All",TRUE(),All!C280=$B$7)),ROW(All!E280)-1,"")</f>
        <v/>
      </c>
    </row>
    <row r="295" spans="10:10" x14ac:dyDescent="0.25">
      <c r="J295" s="12" t="str">
        <f>IF(AND(OR(AND(All!E281=$B$3,All!G281=$B$4),AND(All!E281=$B$4,All!G281=$B$3)),IF($B$5="All",TRUE(),All!A281=$B$5),IF($B$6="All",TRUE(),All!B281=$B$6),IF($B$7="All",TRUE(),All!C281=$B$7)),ROW(All!E281)-1,"")</f>
        <v/>
      </c>
    </row>
    <row r="296" spans="10:10" x14ac:dyDescent="0.25">
      <c r="J296" s="12" t="str">
        <f>IF(AND(OR(AND(All!E282=$B$3,All!G282=$B$4),AND(All!E282=$B$4,All!G282=$B$3)),IF($B$5="All",TRUE(),All!A282=$B$5),IF($B$6="All",TRUE(),All!B282=$B$6),IF($B$7="All",TRUE(),All!C282=$B$7)),ROW(All!E282)-1,"")</f>
        <v/>
      </c>
    </row>
    <row r="297" spans="10:10" x14ac:dyDescent="0.25">
      <c r="J297" s="12" t="str">
        <f>IF(AND(OR(AND(All!E283=$B$3,All!G283=$B$4),AND(All!E283=$B$4,All!G283=$B$3)),IF($B$5="All",TRUE(),All!A283=$B$5),IF($B$6="All",TRUE(),All!B283=$B$6),IF($B$7="All",TRUE(),All!C283=$B$7)),ROW(All!E283)-1,"")</f>
        <v/>
      </c>
    </row>
    <row r="298" spans="10:10" x14ac:dyDescent="0.25">
      <c r="J298" s="12" t="str">
        <f>IF(AND(OR(AND(All!E284=$B$3,All!G284=$B$4),AND(All!E284=$B$4,All!G284=$B$3)),IF($B$5="All",TRUE(),All!A284=$B$5),IF($B$6="All",TRUE(),All!B284=$B$6),IF($B$7="All",TRUE(),All!C284=$B$7)),ROW(All!E284)-1,"")</f>
        <v/>
      </c>
    </row>
    <row r="299" spans="10:10" x14ac:dyDescent="0.25">
      <c r="J299" s="12" t="str">
        <f>IF(AND(OR(AND(All!E285=$B$3,All!G285=$B$4),AND(All!E285=$B$4,All!G285=$B$3)),IF($B$5="All",TRUE(),All!A285=$B$5),IF($B$6="All",TRUE(),All!B285=$B$6),IF($B$7="All",TRUE(),All!C285=$B$7)),ROW(All!E285)-1,"")</f>
        <v/>
      </c>
    </row>
    <row r="300" spans="10:10" x14ac:dyDescent="0.25">
      <c r="J300" s="12" t="str">
        <f>IF(AND(OR(AND(All!E286=$B$3,All!G286=$B$4),AND(All!E286=$B$4,All!G286=$B$3)),IF($B$5="All",TRUE(),All!A286=$B$5),IF($B$6="All",TRUE(),All!B286=$B$6),IF($B$7="All",TRUE(),All!C286=$B$7)),ROW(All!E286)-1,"")</f>
        <v/>
      </c>
    </row>
    <row r="301" spans="10:10" x14ac:dyDescent="0.25">
      <c r="J301" s="12" t="str">
        <f>IF(AND(OR(AND(All!E287=$B$3,All!G287=$B$4),AND(All!E287=$B$4,All!G287=$B$3)),IF($B$5="All",TRUE(),All!A287=$B$5),IF($B$6="All",TRUE(),All!B287=$B$6),IF($B$7="All",TRUE(),All!C287=$B$7)),ROW(All!E287)-1,"")</f>
        <v/>
      </c>
    </row>
    <row r="302" spans="10:10" x14ac:dyDescent="0.25">
      <c r="J302" s="12" t="str">
        <f>IF(AND(OR(AND(All!E288=$B$3,All!G288=$B$4),AND(All!E288=$B$4,All!G288=$B$3)),IF($B$5="All",TRUE(),All!A288=$B$5),IF($B$6="All",TRUE(),All!B288=$B$6),IF($B$7="All",TRUE(),All!C288=$B$7)),ROW(All!E288)-1,"")</f>
        <v/>
      </c>
    </row>
    <row r="303" spans="10:10" x14ac:dyDescent="0.25">
      <c r="J303" s="12" t="str">
        <f>IF(AND(OR(AND(All!E289=$B$3,All!G289=$B$4),AND(All!E289=$B$4,All!G289=$B$3)),IF($B$5="All",TRUE(),All!A289=$B$5),IF($B$6="All",TRUE(),All!B289=$B$6),IF($B$7="All",TRUE(),All!C289=$B$7)),ROW(All!E289)-1,"")</f>
        <v/>
      </c>
    </row>
    <row r="304" spans="10:10" x14ac:dyDescent="0.25">
      <c r="J304" s="12" t="str">
        <f>IF(AND(OR(AND(All!E290=$B$3,All!G290=$B$4),AND(All!E290=$B$4,All!G290=$B$3)),IF($B$5="All",TRUE(),All!A290=$B$5),IF($B$6="All",TRUE(),All!B290=$B$6),IF($B$7="All",TRUE(),All!C290=$B$7)),ROW(All!E290)-1,"")</f>
        <v/>
      </c>
    </row>
    <row r="305" spans="10:10" x14ac:dyDescent="0.25">
      <c r="J305" s="12" t="str">
        <f>IF(AND(OR(AND(All!E291=$B$3,All!G291=$B$4),AND(All!E291=$B$4,All!G291=$B$3)),IF($B$5="All",TRUE(),All!A291=$B$5),IF($B$6="All",TRUE(),All!B291=$B$6),IF($B$7="All",TRUE(),All!C291=$B$7)),ROW(All!E291)-1,"")</f>
        <v/>
      </c>
    </row>
    <row r="306" spans="10:10" x14ac:dyDescent="0.25">
      <c r="J306" s="12" t="str">
        <f>IF(AND(OR(AND(All!E292=$B$3,All!G292=$B$4),AND(All!E292=$B$4,All!G292=$B$3)),IF($B$5="All",TRUE(),All!A292=$B$5),IF($B$6="All",TRUE(),All!B292=$B$6),IF($B$7="All",TRUE(),All!C292=$B$7)),ROW(All!E292)-1,"")</f>
        <v/>
      </c>
    </row>
    <row r="307" spans="10:10" x14ac:dyDescent="0.25">
      <c r="J307" s="12" t="str">
        <f>IF(AND(OR(AND(All!E293=$B$3,All!G293=$B$4),AND(All!E293=$B$4,All!G293=$B$3)),IF($B$5="All",TRUE(),All!A293=$B$5),IF($B$6="All",TRUE(),All!B293=$B$6),IF($B$7="All",TRUE(),All!C293=$B$7)),ROW(All!E293)-1,"")</f>
        <v/>
      </c>
    </row>
    <row r="308" spans="10:10" x14ac:dyDescent="0.25">
      <c r="J308" s="12" t="str">
        <f>IF(AND(OR(AND(All!E294=$B$3,All!G294=$B$4),AND(All!E294=$B$4,All!G294=$B$3)),IF($B$5="All",TRUE(),All!A294=$B$5),IF($B$6="All",TRUE(),All!B294=$B$6),IF($B$7="All",TRUE(),All!C294=$B$7)),ROW(All!E294)-1,"")</f>
        <v/>
      </c>
    </row>
    <row r="309" spans="10:10" x14ac:dyDescent="0.25">
      <c r="J309" s="12" t="str">
        <f>IF(AND(OR(AND(All!E295=$B$3,All!G295=$B$4),AND(All!E295=$B$4,All!G295=$B$3)),IF($B$5="All",TRUE(),All!A295=$B$5),IF($B$6="All",TRUE(),All!B295=$B$6),IF($B$7="All",TRUE(),All!C295=$B$7)),ROW(All!E295)-1,"")</f>
        <v/>
      </c>
    </row>
    <row r="310" spans="10:10" x14ac:dyDescent="0.25">
      <c r="J310" s="12" t="str">
        <f>IF(AND(OR(AND(All!E296=$B$3,All!G296=$B$4),AND(All!E296=$B$4,All!G296=$B$3)),IF($B$5="All",TRUE(),All!A296=$B$5),IF($B$6="All",TRUE(),All!B296=$B$6),IF($B$7="All",TRUE(),All!C296=$B$7)),ROW(All!E296)-1,"")</f>
        <v/>
      </c>
    </row>
    <row r="311" spans="10:10" x14ac:dyDescent="0.25">
      <c r="J311" s="12" t="str">
        <f>IF(AND(OR(AND(All!E297=$B$3,All!G297=$B$4),AND(All!E297=$B$4,All!G297=$B$3)),IF($B$5="All",TRUE(),All!A297=$B$5),IF($B$6="All",TRUE(),All!B297=$B$6),IF($B$7="All",TRUE(),All!C297=$B$7)),ROW(All!E297)-1,"")</f>
        <v/>
      </c>
    </row>
    <row r="312" spans="10:10" x14ac:dyDescent="0.25">
      <c r="J312" s="12" t="str">
        <f>IF(AND(OR(AND(All!E298=$B$3,All!G298=$B$4),AND(All!E298=$B$4,All!G298=$B$3)),IF($B$5="All",TRUE(),All!A298=$B$5),IF($B$6="All",TRUE(),All!B298=$B$6),IF($B$7="All",TRUE(),All!C298=$B$7)),ROW(All!E298)-1,"")</f>
        <v/>
      </c>
    </row>
    <row r="313" spans="10:10" x14ac:dyDescent="0.25">
      <c r="J313" s="12" t="str">
        <f>IF(AND(OR(AND(All!E299=$B$3,All!G299=$B$4),AND(All!E299=$B$4,All!G299=$B$3)),IF($B$5="All",TRUE(),All!A299=$B$5),IF($B$6="All",TRUE(),All!B299=$B$6),IF($B$7="All",TRUE(),All!C299=$B$7)),ROW(All!E299)-1,"")</f>
        <v/>
      </c>
    </row>
    <row r="314" spans="10:10" x14ac:dyDescent="0.25">
      <c r="J314" s="12" t="str">
        <f>IF(AND(OR(AND(All!E300=$B$3,All!G300=$B$4),AND(All!E300=$B$4,All!G300=$B$3)),IF($B$5="All",TRUE(),All!A300=$B$5),IF($B$6="All",TRUE(),All!B300=$B$6),IF($B$7="All",TRUE(),All!C300=$B$7)),ROW(All!E300)-1,"")</f>
        <v/>
      </c>
    </row>
    <row r="315" spans="10:10" x14ac:dyDescent="0.25">
      <c r="J315" s="12" t="str">
        <f>IF(AND(OR(AND(All!E301=$B$3,All!G301=$B$4),AND(All!E301=$B$4,All!G301=$B$3)),IF($B$5="All",TRUE(),All!A301=$B$5),IF($B$6="All",TRUE(),All!B301=$B$6),IF($B$7="All",TRUE(),All!C301=$B$7)),ROW(All!E301)-1,"")</f>
        <v/>
      </c>
    </row>
    <row r="316" spans="10:10" x14ac:dyDescent="0.25">
      <c r="J316" s="12" t="str">
        <f>IF(AND(OR(AND(All!E302=$B$3,All!G302=$B$4),AND(All!E302=$B$4,All!G302=$B$3)),IF($B$5="All",TRUE(),All!A302=$B$5),IF($B$6="All",TRUE(),All!B302=$B$6),IF($B$7="All",TRUE(),All!C302=$B$7)),ROW(All!E302)-1,"")</f>
        <v/>
      </c>
    </row>
    <row r="317" spans="10:10" x14ac:dyDescent="0.25">
      <c r="J317" s="12" t="str">
        <f>IF(AND(OR(AND(All!E303=$B$3,All!G303=$B$4),AND(All!E303=$B$4,All!G303=$B$3)),IF($B$5="All",TRUE(),All!A303=$B$5),IF($B$6="All",TRUE(),All!B303=$B$6),IF($B$7="All",TRUE(),All!C303=$B$7)),ROW(All!E303)-1,"")</f>
        <v/>
      </c>
    </row>
    <row r="318" spans="10:10" x14ac:dyDescent="0.25">
      <c r="J318" s="12" t="str">
        <f>IF(AND(OR(AND(All!E304=$B$3,All!G304=$B$4),AND(All!E304=$B$4,All!G304=$B$3)),IF($B$5="All",TRUE(),All!A304=$B$5),IF($B$6="All",TRUE(),All!B304=$B$6),IF($B$7="All",TRUE(),All!C304=$B$7)),ROW(All!E304)-1,"")</f>
        <v/>
      </c>
    </row>
    <row r="319" spans="10:10" x14ac:dyDescent="0.25">
      <c r="J319" s="12" t="str">
        <f>IF(AND(OR(AND(All!E305=$B$3,All!G305=$B$4),AND(All!E305=$B$4,All!G305=$B$3)),IF($B$5="All",TRUE(),All!A305=$B$5),IF($B$6="All",TRUE(),All!B305=$B$6),IF($B$7="All",TRUE(),All!C305=$B$7)),ROW(All!E305)-1,"")</f>
        <v/>
      </c>
    </row>
    <row r="320" spans="10:10" x14ac:dyDescent="0.25">
      <c r="J320" s="12" t="str">
        <f>IF(AND(OR(AND(All!E306=$B$3,All!G306=$B$4),AND(All!E306=$B$4,All!G306=$B$3)),IF($B$5="All",TRUE(),All!A306=$B$5),IF($B$6="All",TRUE(),All!B306=$B$6),IF($B$7="All",TRUE(),All!C306=$B$7)),ROW(All!E306)-1,"")</f>
        <v/>
      </c>
    </row>
    <row r="321" spans="10:10" x14ac:dyDescent="0.25">
      <c r="J321" s="12" t="str">
        <f>IF(AND(OR(AND(All!E307=$B$3,All!G307=$B$4),AND(All!E307=$B$4,All!G307=$B$3)),IF($B$5="All",TRUE(),All!A307=$B$5),IF($B$6="All",TRUE(),All!B307=$B$6),IF($B$7="All",TRUE(),All!C307=$B$7)),ROW(All!E307)-1,"")</f>
        <v/>
      </c>
    </row>
    <row r="322" spans="10:10" x14ac:dyDescent="0.25">
      <c r="J322" s="12" t="str">
        <f>IF(AND(OR(AND(All!E308=$B$3,All!G308=$B$4),AND(All!E308=$B$4,All!G308=$B$3)),IF($B$5="All",TRUE(),All!A308=$B$5),IF($B$6="All",TRUE(),All!B308=$B$6),IF($B$7="All",TRUE(),All!C308=$B$7)),ROW(All!E308)-1,"")</f>
        <v/>
      </c>
    </row>
    <row r="323" spans="10:10" x14ac:dyDescent="0.25">
      <c r="J323" s="12" t="str">
        <f>IF(AND(OR(AND(All!E309=$B$3,All!G309=$B$4),AND(All!E309=$B$4,All!G309=$B$3)),IF($B$5="All",TRUE(),All!A309=$B$5),IF($B$6="All",TRUE(),All!B309=$B$6),IF($B$7="All",TRUE(),All!C309=$B$7)),ROW(All!E309)-1,"")</f>
        <v/>
      </c>
    </row>
    <row r="324" spans="10:10" x14ac:dyDescent="0.25">
      <c r="J324" s="12" t="str">
        <f>IF(AND(OR(AND(All!E310=$B$3,All!G310=$B$4),AND(All!E310=$B$4,All!G310=$B$3)),IF($B$5="All",TRUE(),All!A310=$B$5),IF($B$6="All",TRUE(),All!B310=$B$6),IF($B$7="All",TRUE(),All!C310=$B$7)),ROW(All!E310)-1,"")</f>
        <v/>
      </c>
    </row>
    <row r="325" spans="10:10" x14ac:dyDescent="0.25">
      <c r="J325" s="12" t="str">
        <f>IF(AND(OR(AND(All!E311=$B$3,All!G311=$B$4),AND(All!E311=$B$4,All!G311=$B$3)),IF($B$5="All",TRUE(),All!A311=$B$5),IF($B$6="All",TRUE(),All!B311=$B$6),IF($B$7="All",TRUE(),All!C311=$B$7)),ROW(All!E311)-1,"")</f>
        <v/>
      </c>
    </row>
    <row r="326" spans="10:10" x14ac:dyDescent="0.25">
      <c r="J326" s="12" t="str">
        <f>IF(AND(OR(AND(All!E312=$B$3,All!G312=$B$4),AND(All!E312=$B$4,All!G312=$B$3)),IF($B$5="All",TRUE(),All!A312=$B$5),IF($B$6="All",TRUE(),All!B312=$B$6),IF($B$7="All",TRUE(),All!C312=$B$7)),ROW(All!E312)-1,"")</f>
        <v/>
      </c>
    </row>
    <row r="327" spans="10:10" x14ac:dyDescent="0.25">
      <c r="J327" s="12" t="str">
        <f>IF(AND(OR(AND(All!E313=$B$3,All!G313=$B$4),AND(All!E313=$B$4,All!G313=$B$3)),IF($B$5="All",TRUE(),All!A313=$B$5),IF($B$6="All",TRUE(),All!B313=$B$6),IF($B$7="All",TRUE(),All!C313=$B$7)),ROW(All!E313)-1,"")</f>
        <v/>
      </c>
    </row>
    <row r="328" spans="10:10" x14ac:dyDescent="0.25">
      <c r="J328" s="12" t="str">
        <f>IF(AND(OR(AND(All!E314=$B$3,All!G314=$B$4),AND(All!E314=$B$4,All!G314=$B$3)),IF($B$5="All",TRUE(),All!A314=$B$5),IF($B$6="All",TRUE(),All!B314=$B$6),IF($B$7="All",TRUE(),All!C314=$B$7)),ROW(All!E314)-1,"")</f>
        <v/>
      </c>
    </row>
    <row r="329" spans="10:10" x14ac:dyDescent="0.25">
      <c r="J329" s="12" t="str">
        <f>IF(AND(OR(AND(All!E315=$B$3,All!G315=$B$4),AND(All!E315=$B$4,All!G315=$B$3)),IF($B$5="All",TRUE(),All!A315=$B$5),IF($B$6="All",TRUE(),All!B315=$B$6),IF($B$7="All",TRUE(),All!C315=$B$7)),ROW(All!E315)-1,"")</f>
        <v/>
      </c>
    </row>
    <row r="330" spans="10:10" x14ac:dyDescent="0.25">
      <c r="J330" s="12" t="str">
        <f>IF(AND(OR(AND(All!E316=$B$3,All!G316=$B$4),AND(All!E316=$B$4,All!G316=$B$3)),IF($B$5="All",TRUE(),All!A316=$B$5),IF($B$6="All",TRUE(),All!B316=$B$6),IF($B$7="All",TRUE(),All!C316=$B$7)),ROW(All!E316)-1,"")</f>
        <v/>
      </c>
    </row>
    <row r="331" spans="10:10" x14ac:dyDescent="0.25">
      <c r="J331" s="12" t="str">
        <f>IF(AND(OR(AND(All!E317=$B$3,All!G317=$B$4),AND(All!E317=$B$4,All!G317=$B$3)),IF($B$5="All",TRUE(),All!A317=$B$5),IF($B$6="All",TRUE(),All!B317=$B$6),IF($B$7="All",TRUE(),All!C317=$B$7)),ROW(All!E317)-1,"")</f>
        <v/>
      </c>
    </row>
    <row r="332" spans="10:10" x14ac:dyDescent="0.25">
      <c r="J332" s="12" t="str">
        <f>IF(AND(OR(AND(All!E318=$B$3,All!G318=$B$4),AND(All!E318=$B$4,All!G318=$B$3)),IF($B$5="All",TRUE(),All!A318=$B$5),IF($B$6="All",TRUE(),All!B318=$B$6),IF($B$7="All",TRUE(),All!C318=$B$7)),ROW(All!E318)-1,"")</f>
        <v/>
      </c>
    </row>
    <row r="333" spans="10:10" x14ac:dyDescent="0.25">
      <c r="J333" s="12" t="str">
        <f>IF(AND(OR(AND(All!E319=$B$3,All!G319=$B$4),AND(All!E319=$B$4,All!G319=$B$3)),IF($B$5="All",TRUE(),All!A319=$B$5),IF($B$6="All",TRUE(),All!B319=$B$6),IF($B$7="All",TRUE(),All!C319=$B$7)),ROW(All!E319)-1,"")</f>
        <v/>
      </c>
    </row>
    <row r="334" spans="10:10" x14ac:dyDescent="0.25">
      <c r="J334" s="12" t="str">
        <f>IF(AND(OR(AND(All!E320=$B$3,All!G320=$B$4),AND(All!E320=$B$4,All!G320=$B$3)),IF($B$5="All",TRUE(),All!A320=$B$5),IF($B$6="All",TRUE(),All!B320=$B$6),IF($B$7="All",TRUE(),All!C320=$B$7)),ROW(All!E320)-1,"")</f>
        <v/>
      </c>
    </row>
    <row r="335" spans="10:10" x14ac:dyDescent="0.25">
      <c r="J335" s="12" t="str">
        <f>IF(AND(OR(AND(All!E321=$B$3,All!G321=$B$4),AND(All!E321=$B$4,All!G321=$B$3)),IF($B$5="All",TRUE(),All!A321=$B$5),IF($B$6="All",TRUE(),All!B321=$B$6),IF($B$7="All",TRUE(),All!C321=$B$7)),ROW(All!E321)-1,"")</f>
        <v/>
      </c>
    </row>
    <row r="336" spans="10:10" x14ac:dyDescent="0.25">
      <c r="J336" s="12" t="str">
        <f>IF(AND(OR(AND(All!E322=$B$3,All!G322=$B$4),AND(All!E322=$B$4,All!G322=$B$3)),IF($B$5="All",TRUE(),All!A322=$B$5),IF($B$6="All",TRUE(),All!B322=$B$6),IF($B$7="All",TRUE(),All!C322=$B$7)),ROW(All!E322)-1,"")</f>
        <v/>
      </c>
    </row>
    <row r="337" spans="10:10" x14ac:dyDescent="0.25">
      <c r="J337" s="12" t="str">
        <f>IF(AND(OR(AND(All!E323=$B$3,All!G323=$B$4),AND(All!E323=$B$4,All!G323=$B$3)),IF($B$5="All",TRUE(),All!A323=$B$5),IF($B$6="All",TRUE(),All!B323=$B$6),IF($B$7="All",TRUE(),All!C323=$B$7)),ROW(All!E323)-1,"")</f>
        <v/>
      </c>
    </row>
    <row r="338" spans="10:10" x14ac:dyDescent="0.25">
      <c r="J338" s="12" t="str">
        <f>IF(AND(OR(AND(All!E324=$B$3,All!G324=$B$4),AND(All!E324=$B$4,All!G324=$B$3)),IF($B$5="All",TRUE(),All!A324=$B$5),IF($B$6="All",TRUE(),All!B324=$B$6),IF($B$7="All",TRUE(),All!C324=$B$7)),ROW(All!E324)-1,"")</f>
        <v/>
      </c>
    </row>
    <row r="339" spans="10:10" x14ac:dyDescent="0.25">
      <c r="J339" s="12" t="str">
        <f>IF(AND(OR(AND(All!E325=$B$3,All!G325=$B$4),AND(All!E325=$B$4,All!G325=$B$3)),IF($B$5="All",TRUE(),All!A325=$B$5),IF($B$6="All",TRUE(),All!B325=$B$6),IF($B$7="All",TRUE(),All!C325=$B$7)),ROW(All!E325)-1,"")</f>
        <v/>
      </c>
    </row>
    <row r="340" spans="10:10" x14ac:dyDescent="0.25">
      <c r="J340" s="12" t="str">
        <f>IF(AND(OR(AND(All!E326=$B$3,All!G326=$B$4),AND(All!E326=$B$4,All!G326=$B$3)),IF($B$5="All",TRUE(),All!A326=$B$5),IF($B$6="All",TRUE(),All!B326=$B$6),IF($B$7="All",TRUE(),All!C326=$B$7)),ROW(All!E326)-1,"")</f>
        <v/>
      </c>
    </row>
    <row r="341" spans="10:10" x14ac:dyDescent="0.25">
      <c r="J341" s="12" t="str">
        <f>IF(AND(OR(AND(All!E327=$B$3,All!G327=$B$4),AND(All!E327=$B$4,All!G327=$B$3)),IF($B$5="All",TRUE(),All!A327=$B$5),IF($B$6="All",TRUE(),All!B327=$B$6),IF($B$7="All",TRUE(),All!C327=$B$7)),ROW(All!E327)-1,"")</f>
        <v/>
      </c>
    </row>
    <row r="342" spans="10:10" x14ac:dyDescent="0.25">
      <c r="J342" s="12" t="str">
        <f>IF(AND(OR(AND(All!E328=$B$3,All!G328=$B$4),AND(All!E328=$B$4,All!G328=$B$3)),IF($B$5="All",TRUE(),All!A328=$B$5),IF($B$6="All",TRUE(),All!B328=$B$6),IF($B$7="All",TRUE(),All!C328=$B$7)),ROW(All!E328)-1,"")</f>
        <v/>
      </c>
    </row>
    <row r="343" spans="10:10" x14ac:dyDescent="0.25">
      <c r="J343" s="12" t="str">
        <f>IF(AND(OR(AND(All!E329=$B$3,All!G329=$B$4),AND(All!E329=$B$4,All!G329=$B$3)),IF($B$5="All",TRUE(),All!A329=$B$5),IF($B$6="All",TRUE(),All!B329=$B$6),IF($B$7="All",TRUE(),All!C329=$B$7)),ROW(All!E329)-1,"")</f>
        <v/>
      </c>
    </row>
    <row r="344" spans="10:10" x14ac:dyDescent="0.25">
      <c r="J344" s="12" t="str">
        <f>IF(AND(OR(AND(All!E330=$B$3,All!G330=$B$4),AND(All!E330=$B$4,All!G330=$B$3)),IF($B$5="All",TRUE(),All!A330=$B$5),IF($B$6="All",TRUE(),All!B330=$B$6),IF($B$7="All",TRUE(),All!C330=$B$7)),ROW(All!E330)-1,"")</f>
        <v/>
      </c>
    </row>
    <row r="345" spans="10:10" x14ac:dyDescent="0.25">
      <c r="J345" s="12" t="str">
        <f>IF(AND(OR(AND(All!E331=$B$3,All!G331=$B$4),AND(All!E331=$B$4,All!G331=$B$3)),IF($B$5="All",TRUE(),All!A331=$B$5),IF($B$6="All",TRUE(),All!B331=$B$6),IF($B$7="All",TRUE(),All!C331=$B$7)),ROW(All!E331)-1,"")</f>
        <v/>
      </c>
    </row>
    <row r="346" spans="10:10" x14ac:dyDescent="0.25">
      <c r="J346" s="12" t="str">
        <f>IF(AND(OR(AND(All!E332=$B$3,All!G332=$B$4),AND(All!E332=$B$4,All!G332=$B$3)),IF($B$5="All",TRUE(),All!A332=$B$5),IF($B$6="All",TRUE(),All!B332=$B$6),IF($B$7="All",TRUE(),All!C332=$B$7)),ROW(All!E332)-1,"")</f>
        <v/>
      </c>
    </row>
    <row r="347" spans="10:10" x14ac:dyDescent="0.25">
      <c r="J347" s="12" t="str">
        <f>IF(AND(OR(AND(All!E333=$B$3,All!G333=$B$4),AND(All!E333=$B$4,All!G333=$B$3)),IF($B$5="All",TRUE(),All!A333=$B$5),IF($B$6="All",TRUE(),All!B333=$B$6),IF($B$7="All",TRUE(),All!C333=$B$7)),ROW(All!E333)-1,"")</f>
        <v/>
      </c>
    </row>
    <row r="348" spans="10:10" x14ac:dyDescent="0.25">
      <c r="J348" s="12" t="str">
        <f>IF(AND(OR(AND(All!E334=$B$3,All!G334=$B$4),AND(All!E334=$B$4,All!G334=$B$3)),IF($B$5="All",TRUE(),All!A334=$B$5),IF($B$6="All",TRUE(),All!B334=$B$6),IF($B$7="All",TRUE(),All!C334=$B$7)),ROW(All!E334)-1,"")</f>
        <v/>
      </c>
    </row>
    <row r="349" spans="10:10" x14ac:dyDescent="0.25">
      <c r="J349" s="12" t="str">
        <f>IF(AND(OR(AND(All!E335=$B$3,All!G335=$B$4),AND(All!E335=$B$4,All!G335=$B$3)),IF($B$5="All",TRUE(),All!A335=$B$5),IF($B$6="All",TRUE(),All!B335=$B$6),IF($B$7="All",TRUE(),All!C335=$B$7)),ROW(All!E335)-1,"")</f>
        <v/>
      </c>
    </row>
    <row r="350" spans="10:10" x14ac:dyDescent="0.25">
      <c r="J350" s="12" t="str">
        <f>IF(AND(OR(AND(All!E336=$B$3,All!G336=$B$4),AND(All!E336=$B$4,All!G336=$B$3)),IF($B$5="All",TRUE(),All!A336=$B$5),IF($B$6="All",TRUE(),All!B336=$B$6),IF($B$7="All",TRUE(),All!C336=$B$7)),ROW(All!E336)-1,"")</f>
        <v/>
      </c>
    </row>
    <row r="351" spans="10:10" x14ac:dyDescent="0.25">
      <c r="J351" s="12" t="str">
        <f>IF(AND(OR(AND(All!E337=$B$3,All!G337=$B$4),AND(All!E337=$B$4,All!G337=$B$3)),IF($B$5="All",TRUE(),All!A337=$B$5),IF($B$6="All",TRUE(),All!B337=$B$6),IF($B$7="All",TRUE(),All!C337=$B$7)),ROW(All!E337)-1,"")</f>
        <v/>
      </c>
    </row>
    <row r="352" spans="10:10" x14ac:dyDescent="0.25">
      <c r="J352" s="12" t="str">
        <f>IF(AND(OR(AND(All!E338=$B$3,All!G338=$B$4),AND(All!E338=$B$4,All!G338=$B$3)),IF($B$5="All",TRUE(),All!A338=$B$5),IF($B$6="All",TRUE(),All!B338=$B$6),IF($B$7="All",TRUE(),All!C338=$B$7)),ROW(All!E338)-1,"")</f>
        <v/>
      </c>
    </row>
    <row r="353" spans="10:10" x14ac:dyDescent="0.25">
      <c r="J353" s="12" t="str">
        <f>IF(AND(OR(AND(All!E339=$B$3,All!G339=$B$4),AND(All!E339=$B$4,All!G339=$B$3)),IF($B$5="All",TRUE(),All!A339=$B$5),IF($B$6="All",TRUE(),All!B339=$B$6),IF($B$7="All",TRUE(),All!C339=$B$7)),ROW(All!E339)-1,"")</f>
        <v/>
      </c>
    </row>
    <row r="354" spans="10:10" x14ac:dyDescent="0.25">
      <c r="J354" s="12" t="str">
        <f>IF(AND(OR(AND(All!E340=$B$3,All!G340=$B$4),AND(All!E340=$B$4,All!G340=$B$3)),IF($B$5="All",TRUE(),All!A340=$B$5),IF($B$6="All",TRUE(),All!B340=$B$6),IF($B$7="All",TRUE(),All!C340=$B$7)),ROW(All!E340)-1,"")</f>
        <v/>
      </c>
    </row>
    <row r="355" spans="10:10" x14ac:dyDescent="0.25">
      <c r="J355" s="12" t="str">
        <f>IF(AND(OR(AND(All!E341=$B$3,All!G341=$B$4),AND(All!E341=$B$4,All!G341=$B$3)),IF($B$5="All",TRUE(),All!A341=$B$5),IF($B$6="All",TRUE(),All!B341=$B$6),IF($B$7="All",TRUE(),All!C341=$B$7)),ROW(All!E341)-1,"")</f>
        <v/>
      </c>
    </row>
    <row r="356" spans="10:10" x14ac:dyDescent="0.25">
      <c r="J356" s="12" t="str">
        <f>IF(AND(OR(AND(All!E342=$B$3,All!G342=$B$4),AND(All!E342=$B$4,All!G342=$B$3)),IF($B$5="All",TRUE(),All!A342=$B$5),IF($B$6="All",TRUE(),All!B342=$B$6),IF($B$7="All",TRUE(),All!C342=$B$7)),ROW(All!E342)-1,"")</f>
        <v/>
      </c>
    </row>
    <row r="357" spans="10:10" x14ac:dyDescent="0.25">
      <c r="J357" s="12" t="str">
        <f>IF(AND(OR(AND(All!E343=$B$3,All!G343=$B$4),AND(All!E343=$B$4,All!G343=$B$3)),IF($B$5="All",TRUE(),All!A343=$B$5),IF($B$6="All",TRUE(),All!B343=$B$6),IF($B$7="All",TRUE(),All!C343=$B$7)),ROW(All!E343)-1,"")</f>
        <v/>
      </c>
    </row>
    <row r="358" spans="10:10" x14ac:dyDescent="0.25">
      <c r="J358" s="12" t="str">
        <f>IF(AND(OR(AND(All!E344=$B$3,All!G344=$B$4),AND(All!E344=$B$4,All!G344=$B$3)),IF($B$5="All",TRUE(),All!A344=$B$5),IF($B$6="All",TRUE(),All!B344=$B$6),IF($B$7="All",TRUE(),All!C344=$B$7)),ROW(All!E344)-1,"")</f>
        <v/>
      </c>
    </row>
    <row r="359" spans="10:10" x14ac:dyDescent="0.25">
      <c r="J359" s="12" t="str">
        <f>IF(AND(OR(AND(All!E345=$B$3,All!G345=$B$4),AND(All!E345=$B$4,All!G345=$B$3)),IF($B$5="All",TRUE(),All!A345=$B$5),IF($B$6="All",TRUE(),All!B345=$B$6),IF($B$7="All",TRUE(),All!C345=$B$7)),ROW(All!E345)-1,"")</f>
        <v/>
      </c>
    </row>
    <row r="360" spans="10:10" x14ac:dyDescent="0.25">
      <c r="J360" s="12" t="str">
        <f>IF(AND(OR(AND(All!E346=$B$3,All!G346=$B$4),AND(All!E346=$B$4,All!G346=$B$3)),IF($B$5="All",TRUE(),All!A346=$B$5),IF($B$6="All",TRUE(),All!B346=$B$6),IF($B$7="All",TRUE(),All!C346=$B$7)),ROW(All!E346)-1,"")</f>
        <v/>
      </c>
    </row>
    <row r="361" spans="10:10" x14ac:dyDescent="0.25">
      <c r="J361" s="12" t="str">
        <f>IF(AND(OR(AND(All!E347=$B$3,All!G347=$B$4),AND(All!E347=$B$4,All!G347=$B$3)),IF($B$5="All",TRUE(),All!A347=$B$5),IF($B$6="All",TRUE(),All!B347=$B$6),IF($B$7="All",TRUE(),All!C347=$B$7)),ROW(All!E347)-1,"")</f>
        <v/>
      </c>
    </row>
    <row r="362" spans="10:10" x14ac:dyDescent="0.25">
      <c r="J362" s="12" t="str">
        <f>IF(AND(OR(AND(All!E348=$B$3,All!G348=$B$4),AND(All!E348=$B$4,All!G348=$B$3)),IF($B$5="All",TRUE(),All!A348=$B$5),IF($B$6="All",TRUE(),All!B348=$B$6),IF($B$7="All",TRUE(),All!C348=$B$7)),ROW(All!E348)-1,"")</f>
        <v/>
      </c>
    </row>
    <row r="363" spans="10:10" x14ac:dyDescent="0.25">
      <c r="J363" s="12" t="str">
        <f>IF(AND(OR(AND(All!E349=$B$3,All!G349=$B$4),AND(All!E349=$B$4,All!G349=$B$3)),IF($B$5="All",TRUE(),All!A349=$B$5),IF($B$6="All",TRUE(),All!B349=$B$6),IF($B$7="All",TRUE(),All!C349=$B$7)),ROW(All!E349)-1,"")</f>
        <v/>
      </c>
    </row>
    <row r="364" spans="10:10" x14ac:dyDescent="0.25">
      <c r="J364" s="12" t="str">
        <f>IF(AND(OR(AND(All!E350=$B$3,All!G350=$B$4),AND(All!E350=$B$4,All!G350=$B$3)),IF($B$5="All",TRUE(),All!A350=$B$5),IF($B$6="All",TRUE(),All!B350=$B$6),IF($B$7="All",TRUE(),All!C350=$B$7)),ROW(All!E350)-1,"")</f>
        <v/>
      </c>
    </row>
    <row r="365" spans="10:10" x14ac:dyDescent="0.25">
      <c r="J365" s="12" t="str">
        <f>IF(AND(OR(AND(All!E351=$B$3,All!G351=$B$4),AND(All!E351=$B$4,All!G351=$B$3)),IF($B$5="All",TRUE(),All!A351=$B$5),IF($B$6="All",TRUE(),All!B351=$B$6),IF($B$7="All",TRUE(),All!C351=$B$7)),ROW(All!E351)-1,"")</f>
        <v/>
      </c>
    </row>
    <row r="366" spans="10:10" x14ac:dyDescent="0.25">
      <c r="J366" s="12" t="str">
        <f>IF(AND(OR(AND(All!E352=$B$3,All!G352=$B$4),AND(All!E352=$B$4,All!G352=$B$3)),IF($B$5="All",TRUE(),All!A352=$B$5),IF($B$6="All",TRUE(),All!B352=$B$6),IF($B$7="All",TRUE(),All!C352=$B$7)),ROW(All!E352)-1,"")</f>
        <v/>
      </c>
    </row>
    <row r="367" spans="10:10" x14ac:dyDescent="0.25">
      <c r="J367" s="12" t="str">
        <f>IF(AND(OR(AND(All!E353=$B$3,All!G353=$B$4),AND(All!E353=$B$4,All!G353=$B$3)),IF($B$5="All",TRUE(),All!A353=$B$5),IF($B$6="All",TRUE(),All!B353=$B$6),IF($B$7="All",TRUE(),All!C353=$B$7)),ROW(All!E353)-1,"")</f>
        <v/>
      </c>
    </row>
    <row r="368" spans="10:10" x14ac:dyDescent="0.25">
      <c r="J368" s="12" t="str">
        <f>IF(AND(OR(AND(All!E354=$B$3,All!G354=$B$4),AND(All!E354=$B$4,All!G354=$B$3)),IF($B$5="All",TRUE(),All!A354=$B$5),IF($B$6="All",TRUE(),All!B354=$B$6),IF($B$7="All",TRUE(),All!C354=$B$7)),ROW(All!E354)-1,"")</f>
        <v/>
      </c>
    </row>
    <row r="369" spans="10:10" x14ac:dyDescent="0.25">
      <c r="J369" s="12" t="str">
        <f>IF(AND(OR(AND(All!E355=$B$3,All!G355=$B$4),AND(All!E355=$B$4,All!G355=$B$3)),IF($B$5="All",TRUE(),All!A355=$B$5),IF($B$6="All",TRUE(),All!B355=$B$6),IF($B$7="All",TRUE(),All!C355=$B$7)),ROW(All!E355)-1,"")</f>
        <v/>
      </c>
    </row>
    <row r="370" spans="10:10" x14ac:dyDescent="0.25">
      <c r="J370" s="12" t="str">
        <f>IF(AND(OR(AND(All!E356=$B$3,All!G356=$B$4),AND(All!E356=$B$4,All!G356=$B$3)),IF($B$5="All",TRUE(),All!A356=$B$5),IF($B$6="All",TRUE(),All!B356=$B$6),IF($B$7="All",TRUE(),All!C356=$B$7)),ROW(All!E356)-1,"")</f>
        <v/>
      </c>
    </row>
    <row r="371" spans="10:10" x14ac:dyDescent="0.25">
      <c r="J371" s="12" t="str">
        <f>IF(AND(OR(AND(All!E357=$B$3,All!G357=$B$4),AND(All!E357=$B$4,All!G357=$B$3)),IF($B$5="All",TRUE(),All!A357=$B$5),IF($B$6="All",TRUE(),All!B357=$B$6),IF($B$7="All",TRUE(),All!C357=$B$7)),ROW(All!E357)-1,"")</f>
        <v/>
      </c>
    </row>
    <row r="372" spans="10:10" x14ac:dyDescent="0.25">
      <c r="J372" s="12" t="str">
        <f>IF(AND(OR(AND(All!E358=$B$3,All!G358=$B$4),AND(All!E358=$B$4,All!G358=$B$3)),IF($B$5="All",TRUE(),All!A358=$B$5),IF($B$6="All",TRUE(),All!B358=$B$6),IF($B$7="All",TRUE(),All!C358=$B$7)),ROW(All!E358)-1,"")</f>
        <v/>
      </c>
    </row>
    <row r="373" spans="10:10" x14ac:dyDescent="0.25">
      <c r="J373" s="12" t="str">
        <f>IF(AND(OR(AND(All!E359=$B$3,All!G359=$B$4),AND(All!E359=$B$4,All!G359=$B$3)),IF($B$5="All",TRUE(),All!A359=$B$5),IF($B$6="All",TRUE(),All!B359=$B$6),IF($B$7="All",TRUE(),All!C359=$B$7)),ROW(All!E359)-1,"")</f>
        <v/>
      </c>
    </row>
    <row r="374" spans="10:10" x14ac:dyDescent="0.25">
      <c r="J374" s="12" t="str">
        <f>IF(AND(OR(AND(All!E360=$B$3,All!G360=$B$4),AND(All!E360=$B$4,All!G360=$B$3)),IF($B$5="All",TRUE(),All!A360=$B$5),IF($B$6="All",TRUE(),All!B360=$B$6),IF($B$7="All",TRUE(),All!C360=$B$7)),ROW(All!E360)-1,"")</f>
        <v/>
      </c>
    </row>
    <row r="375" spans="10:10" x14ac:dyDescent="0.25">
      <c r="J375" s="12" t="str">
        <f>IF(AND(OR(AND(All!E361=$B$3,All!G361=$B$4),AND(All!E361=$B$4,All!G361=$B$3)),IF($B$5="All",TRUE(),All!A361=$B$5),IF($B$6="All",TRUE(),All!B361=$B$6),IF($B$7="All",TRUE(),All!C361=$B$7)),ROW(All!E361)-1,"")</f>
        <v/>
      </c>
    </row>
    <row r="376" spans="10:10" x14ac:dyDescent="0.25">
      <c r="J376" s="12" t="str">
        <f>IF(AND(OR(AND(All!E362=$B$3,All!G362=$B$4),AND(All!E362=$B$4,All!G362=$B$3)),IF($B$5="All",TRUE(),All!A362=$B$5),IF($B$6="All",TRUE(),All!B362=$B$6),IF($B$7="All",TRUE(),All!C362=$B$7)),ROW(All!E362)-1,"")</f>
        <v/>
      </c>
    </row>
    <row r="377" spans="10:10" x14ac:dyDescent="0.25">
      <c r="J377" s="12" t="str">
        <f>IF(AND(OR(AND(All!E363=$B$3,All!G363=$B$4),AND(All!E363=$B$4,All!G363=$B$3)),IF($B$5="All",TRUE(),All!A363=$B$5),IF($B$6="All",TRUE(),All!B363=$B$6),IF($B$7="All",TRUE(),All!C363=$B$7)),ROW(All!E363)-1,"")</f>
        <v/>
      </c>
    </row>
    <row r="378" spans="10:10" x14ac:dyDescent="0.25">
      <c r="J378" s="12" t="str">
        <f>IF(AND(OR(AND(All!E364=$B$3,All!G364=$B$4),AND(All!E364=$B$4,All!G364=$B$3)),IF($B$5="All",TRUE(),All!A364=$B$5),IF($B$6="All",TRUE(),All!B364=$B$6),IF($B$7="All",TRUE(),All!C364=$B$7)),ROW(All!E364)-1,"")</f>
        <v/>
      </c>
    </row>
    <row r="379" spans="10:10" x14ac:dyDescent="0.25">
      <c r="J379" s="12" t="str">
        <f>IF(AND(OR(AND(All!E365=$B$3,All!G365=$B$4),AND(All!E365=$B$4,All!G365=$B$3)),IF($B$5="All",TRUE(),All!A365=$B$5),IF($B$6="All",TRUE(),All!B365=$B$6),IF($B$7="All",TRUE(),All!C365=$B$7)),ROW(All!E365)-1,"")</f>
        <v/>
      </c>
    </row>
    <row r="380" spans="10:10" x14ac:dyDescent="0.25">
      <c r="J380" s="12" t="str">
        <f>IF(AND(OR(AND(All!E366=$B$3,All!G366=$B$4),AND(All!E366=$B$4,All!G366=$B$3)),IF($B$5="All",TRUE(),All!A366=$B$5),IF($B$6="All",TRUE(),All!B366=$B$6),IF($B$7="All",TRUE(),All!C366=$B$7)),ROW(All!E366)-1,"")</f>
        <v/>
      </c>
    </row>
    <row r="381" spans="10:10" x14ac:dyDescent="0.25">
      <c r="J381" s="12" t="str">
        <f>IF(AND(OR(AND(All!E367=$B$3,All!G367=$B$4),AND(All!E367=$B$4,All!G367=$B$3)),IF($B$5="All",TRUE(),All!A367=$B$5),IF($B$6="All",TRUE(),All!B367=$B$6),IF($B$7="All",TRUE(),All!C367=$B$7)),ROW(All!E367)-1,"")</f>
        <v/>
      </c>
    </row>
    <row r="382" spans="10:10" x14ac:dyDescent="0.25">
      <c r="J382" s="12" t="str">
        <f>IF(AND(OR(AND(All!E368=$B$3,All!G368=$B$4),AND(All!E368=$B$4,All!G368=$B$3)),IF($B$5="All",TRUE(),All!A368=$B$5),IF($B$6="All",TRUE(),All!B368=$B$6),IF($B$7="All",TRUE(),All!C368=$B$7)),ROW(All!E368)-1,"")</f>
        <v/>
      </c>
    </row>
    <row r="383" spans="10:10" x14ac:dyDescent="0.25">
      <c r="J383" s="12" t="str">
        <f>IF(AND(OR(AND(All!E369=$B$3,All!G369=$B$4),AND(All!E369=$B$4,All!G369=$B$3)),IF($B$5="All",TRUE(),All!A369=$B$5),IF($B$6="All",TRUE(),All!B369=$B$6),IF($B$7="All",TRUE(),All!C369=$B$7)),ROW(All!E369)-1,"")</f>
        <v/>
      </c>
    </row>
    <row r="384" spans="10:10" x14ac:dyDescent="0.25">
      <c r="J384" s="12" t="str">
        <f>IF(AND(OR(AND(All!E370=$B$3,All!G370=$B$4),AND(All!E370=$B$4,All!G370=$B$3)),IF($B$5="All",TRUE(),All!A370=$B$5),IF($B$6="All",TRUE(),All!B370=$B$6),IF($B$7="All",TRUE(),All!C370=$B$7)),ROW(All!E370)-1,"")</f>
        <v/>
      </c>
    </row>
    <row r="385" spans="10:10" x14ac:dyDescent="0.25">
      <c r="J385" s="12" t="str">
        <f>IF(AND(OR(AND(All!E371=$B$3,All!G371=$B$4),AND(All!E371=$B$4,All!G371=$B$3)),IF($B$5="All",TRUE(),All!A371=$B$5),IF($B$6="All",TRUE(),All!B371=$B$6),IF($B$7="All",TRUE(),All!C371=$B$7)),ROW(All!E371)-1,"")</f>
        <v/>
      </c>
    </row>
    <row r="386" spans="10:10" x14ac:dyDescent="0.25">
      <c r="J386" s="12" t="str">
        <f>IF(AND(OR(AND(All!E372=$B$3,All!G372=$B$4),AND(All!E372=$B$4,All!G372=$B$3)),IF($B$5="All",TRUE(),All!A372=$B$5),IF($B$6="All",TRUE(),All!B372=$B$6),IF($B$7="All",TRUE(),All!C372=$B$7)),ROW(All!E372)-1,"")</f>
        <v/>
      </c>
    </row>
    <row r="387" spans="10:10" x14ac:dyDescent="0.25">
      <c r="J387" s="12" t="str">
        <f>IF(AND(OR(AND(All!E373=$B$3,All!G373=$B$4),AND(All!E373=$B$4,All!G373=$B$3)),IF($B$5="All",TRUE(),All!A373=$B$5),IF($B$6="All",TRUE(),All!B373=$B$6),IF($B$7="All",TRUE(),All!C373=$B$7)),ROW(All!E373)-1,"")</f>
        <v/>
      </c>
    </row>
    <row r="388" spans="10:10" x14ac:dyDescent="0.25">
      <c r="J388" s="12" t="str">
        <f>IF(AND(OR(AND(All!E374=$B$3,All!G374=$B$4),AND(All!E374=$B$4,All!G374=$B$3)),IF($B$5="All",TRUE(),All!A374=$B$5),IF($B$6="All",TRUE(),All!B374=$B$6),IF($B$7="All",TRUE(),All!C374=$B$7)),ROW(All!E374)-1,"")</f>
        <v/>
      </c>
    </row>
    <row r="389" spans="10:10" x14ac:dyDescent="0.25">
      <c r="J389" s="12" t="str">
        <f>IF(AND(OR(AND(All!E375=$B$3,All!G375=$B$4),AND(All!E375=$B$4,All!G375=$B$3)),IF($B$5="All",TRUE(),All!A375=$B$5),IF($B$6="All",TRUE(),All!B375=$B$6),IF($B$7="All",TRUE(),All!C375=$B$7)),ROW(All!E375)-1,"")</f>
        <v/>
      </c>
    </row>
    <row r="390" spans="10:10" x14ac:dyDescent="0.25">
      <c r="J390" s="12" t="str">
        <f>IF(AND(OR(AND(All!E376=$B$3,All!G376=$B$4),AND(All!E376=$B$4,All!G376=$B$3)),IF($B$5="All",TRUE(),All!A376=$B$5),IF($B$6="All",TRUE(),All!B376=$B$6),IF($B$7="All",TRUE(),All!C376=$B$7)),ROW(All!E376)-1,"")</f>
        <v/>
      </c>
    </row>
    <row r="391" spans="10:10" x14ac:dyDescent="0.25">
      <c r="J391" s="12" t="str">
        <f>IF(AND(OR(AND(All!E377=$B$3,All!G377=$B$4),AND(All!E377=$B$4,All!G377=$B$3)),IF($B$5="All",TRUE(),All!A377=$B$5),IF($B$6="All",TRUE(),All!B377=$B$6),IF($B$7="All",TRUE(),All!C377=$B$7)),ROW(All!E377)-1,"")</f>
        <v/>
      </c>
    </row>
    <row r="392" spans="10:10" x14ac:dyDescent="0.25">
      <c r="J392" s="12" t="str">
        <f>IF(AND(OR(AND(All!E378=$B$3,All!G378=$B$4),AND(All!E378=$B$4,All!G378=$B$3)),IF($B$5="All",TRUE(),All!A378=$B$5),IF($B$6="All",TRUE(),All!B378=$B$6),IF($B$7="All",TRUE(),All!C378=$B$7)),ROW(All!E378)-1,"")</f>
        <v/>
      </c>
    </row>
    <row r="393" spans="10:10" x14ac:dyDescent="0.25">
      <c r="J393" s="12" t="str">
        <f>IF(AND(OR(AND(All!E379=$B$3,All!G379=$B$4),AND(All!E379=$B$4,All!G379=$B$3)),IF($B$5="All",TRUE(),All!A379=$B$5),IF($B$6="All",TRUE(),All!B379=$B$6),IF($B$7="All",TRUE(),All!C379=$B$7)),ROW(All!E379)-1,"")</f>
        <v/>
      </c>
    </row>
    <row r="394" spans="10:10" x14ac:dyDescent="0.25">
      <c r="J394" s="12" t="str">
        <f>IF(AND(OR(AND(All!E380=$B$3,All!G380=$B$4),AND(All!E380=$B$4,All!G380=$B$3)),IF($B$5="All",TRUE(),All!A380=$B$5),IF($B$6="All",TRUE(),All!B380=$B$6),IF($B$7="All",TRUE(),All!C380=$B$7)),ROW(All!E380)-1,"")</f>
        <v/>
      </c>
    </row>
    <row r="395" spans="10:10" x14ac:dyDescent="0.25">
      <c r="J395" s="12" t="str">
        <f>IF(AND(OR(AND(All!E381=$B$3,All!G381=$B$4),AND(All!E381=$B$4,All!G381=$B$3)),IF($B$5="All",TRUE(),All!A381=$B$5),IF($B$6="All",TRUE(),All!B381=$B$6),IF($B$7="All",TRUE(),All!C381=$B$7)),ROW(All!E381)-1,"")</f>
        <v/>
      </c>
    </row>
    <row r="396" spans="10:10" x14ac:dyDescent="0.25">
      <c r="J396" s="12" t="str">
        <f>IF(AND(OR(AND(All!E382=$B$3,All!G382=$B$4),AND(All!E382=$B$4,All!G382=$B$3)),IF($B$5="All",TRUE(),All!A382=$B$5),IF($B$6="All",TRUE(),All!B382=$B$6),IF($B$7="All",TRUE(),All!C382=$B$7)),ROW(All!E382)-1,"")</f>
        <v/>
      </c>
    </row>
    <row r="397" spans="10:10" x14ac:dyDescent="0.25">
      <c r="J397" s="12" t="str">
        <f>IF(AND(OR(AND(All!E383=$B$3,All!G383=$B$4),AND(All!E383=$B$4,All!G383=$B$3)),IF($B$5="All",TRUE(),All!A383=$B$5),IF($B$6="All",TRUE(),All!B383=$B$6),IF($B$7="All",TRUE(),All!C383=$B$7)),ROW(All!E383)-1,"")</f>
        <v/>
      </c>
    </row>
    <row r="398" spans="10:10" x14ac:dyDescent="0.25">
      <c r="J398" s="12" t="str">
        <f>IF(AND(OR(AND(All!E384=$B$3,All!G384=$B$4),AND(All!E384=$B$4,All!G384=$B$3)),IF($B$5="All",TRUE(),All!A384=$B$5),IF($B$6="All",TRUE(),All!B384=$B$6),IF($B$7="All",TRUE(),All!C384=$B$7)),ROW(All!E384)-1,"")</f>
        <v/>
      </c>
    </row>
    <row r="399" spans="10:10" x14ac:dyDescent="0.25">
      <c r="J399" s="12" t="str">
        <f>IF(AND(OR(AND(All!E385=$B$3,All!G385=$B$4),AND(All!E385=$B$4,All!G385=$B$3)),IF($B$5="All",TRUE(),All!A385=$B$5),IF($B$6="All",TRUE(),All!B385=$B$6),IF($B$7="All",TRUE(),All!C385=$B$7)),ROW(All!E385)-1,"")</f>
        <v/>
      </c>
    </row>
    <row r="400" spans="10:10" x14ac:dyDescent="0.25">
      <c r="J400" s="12" t="str">
        <f>IF(AND(OR(AND(All!E386=$B$3,All!G386=$B$4),AND(All!E386=$B$4,All!G386=$B$3)),IF($B$5="All",TRUE(),All!A386=$B$5),IF($B$6="All",TRUE(),All!B386=$B$6),IF($B$7="All",TRUE(),All!C386=$B$7)),ROW(All!E386)-1,"")</f>
        <v/>
      </c>
    </row>
    <row r="401" spans="10:10" x14ac:dyDescent="0.25">
      <c r="J401" s="12" t="str">
        <f>IF(AND(OR(AND(All!E387=$B$3,All!G387=$B$4),AND(All!E387=$B$4,All!G387=$B$3)),IF($B$5="All",TRUE(),All!A387=$B$5),IF($B$6="All",TRUE(),All!B387=$B$6),IF($B$7="All",TRUE(),All!C387=$B$7)),ROW(All!E387)-1,"")</f>
        <v/>
      </c>
    </row>
    <row r="402" spans="10:10" x14ac:dyDescent="0.25">
      <c r="J402" s="12" t="str">
        <f>IF(AND(OR(AND(All!E388=$B$3,All!G388=$B$4),AND(All!E388=$B$4,All!G388=$B$3)),IF($B$5="All",TRUE(),All!A388=$B$5),IF($B$6="All",TRUE(),All!B388=$B$6),IF($B$7="All",TRUE(),All!C388=$B$7)),ROW(All!E388)-1,"")</f>
        <v/>
      </c>
    </row>
    <row r="403" spans="10:10" x14ac:dyDescent="0.25">
      <c r="J403" s="12" t="str">
        <f>IF(AND(OR(AND(All!E389=$B$3,All!G389=$B$4),AND(All!E389=$B$4,All!G389=$B$3)),IF($B$5="All",TRUE(),All!A389=$B$5),IF($B$6="All",TRUE(),All!B389=$B$6),IF($B$7="All",TRUE(),All!C389=$B$7)),ROW(All!E389)-1,"")</f>
        <v/>
      </c>
    </row>
    <row r="404" spans="10:10" x14ac:dyDescent="0.25">
      <c r="J404" s="12" t="str">
        <f>IF(AND(OR(AND(All!E390=$B$3,All!G390=$B$4),AND(All!E390=$B$4,All!G390=$B$3)),IF($B$5="All",TRUE(),All!A390=$B$5),IF($B$6="All",TRUE(),All!B390=$B$6),IF($B$7="All",TRUE(),All!C390=$B$7)),ROW(All!E390)-1,"")</f>
        <v/>
      </c>
    </row>
    <row r="405" spans="10:10" x14ac:dyDescent="0.25">
      <c r="J405" s="12" t="str">
        <f>IF(AND(OR(AND(All!E391=$B$3,All!G391=$B$4),AND(All!E391=$B$4,All!G391=$B$3)),IF($B$5="All",TRUE(),All!A391=$B$5),IF($B$6="All",TRUE(),All!B391=$B$6),IF($B$7="All",TRUE(),All!C391=$B$7)),ROW(All!E391)-1,"")</f>
        <v/>
      </c>
    </row>
    <row r="406" spans="10:10" x14ac:dyDescent="0.25">
      <c r="J406" s="12" t="str">
        <f>IF(AND(OR(AND(All!E392=$B$3,All!G392=$B$4),AND(All!E392=$B$4,All!G392=$B$3)),IF($B$5="All",TRUE(),All!A392=$B$5),IF($B$6="All",TRUE(),All!B392=$B$6),IF($B$7="All",TRUE(),All!C392=$B$7)),ROW(All!E392)-1,"")</f>
        <v/>
      </c>
    </row>
    <row r="407" spans="10:10" x14ac:dyDescent="0.25">
      <c r="J407" s="12" t="str">
        <f>IF(AND(OR(AND(All!E393=$B$3,All!G393=$B$4),AND(All!E393=$B$4,All!G393=$B$3)),IF($B$5="All",TRUE(),All!A393=$B$5),IF($B$6="All",TRUE(),All!B393=$B$6),IF($B$7="All",TRUE(),All!C393=$B$7)),ROW(All!E393)-1,"")</f>
        <v/>
      </c>
    </row>
    <row r="408" spans="10:10" x14ac:dyDescent="0.25">
      <c r="J408" s="12" t="str">
        <f>IF(AND(OR(AND(All!E394=$B$3,All!G394=$B$4),AND(All!E394=$B$4,All!G394=$B$3)),IF($B$5="All",TRUE(),All!A394=$B$5),IF($B$6="All",TRUE(),All!B394=$B$6),IF($B$7="All",TRUE(),All!C394=$B$7)),ROW(All!E394)-1,"")</f>
        <v/>
      </c>
    </row>
    <row r="409" spans="10:10" x14ac:dyDescent="0.25">
      <c r="J409" s="12" t="str">
        <f>IF(AND(OR(AND(All!E395=$B$3,All!G395=$B$4),AND(All!E395=$B$4,All!G395=$B$3)),IF($B$5="All",TRUE(),All!A395=$B$5),IF($B$6="All",TRUE(),All!B395=$B$6),IF($B$7="All",TRUE(),All!C395=$B$7)),ROW(All!E395)-1,"")</f>
        <v/>
      </c>
    </row>
    <row r="410" spans="10:10" x14ac:dyDescent="0.25">
      <c r="J410" s="12" t="str">
        <f>IF(AND(OR(AND(All!E396=$B$3,All!G396=$B$4),AND(All!E396=$B$4,All!G396=$B$3)),IF($B$5="All",TRUE(),All!A396=$B$5),IF($B$6="All",TRUE(),All!B396=$B$6),IF($B$7="All",TRUE(),All!C396=$B$7)),ROW(All!E396)-1,"")</f>
        <v/>
      </c>
    </row>
    <row r="411" spans="10:10" x14ac:dyDescent="0.25">
      <c r="J411" s="12" t="str">
        <f>IF(AND(OR(AND(All!E397=$B$3,All!G397=$B$4),AND(All!E397=$B$4,All!G397=$B$3)),IF($B$5="All",TRUE(),All!A397=$B$5),IF($B$6="All",TRUE(),All!B397=$B$6),IF($B$7="All",TRUE(),All!C397=$B$7)),ROW(All!E397)-1,"")</f>
        <v/>
      </c>
    </row>
    <row r="412" spans="10:10" x14ac:dyDescent="0.25">
      <c r="J412" s="12" t="str">
        <f>IF(AND(OR(AND(All!E398=$B$3,All!G398=$B$4),AND(All!E398=$B$4,All!G398=$B$3)),IF($B$5="All",TRUE(),All!A398=$B$5),IF($B$6="All",TRUE(),All!B398=$B$6),IF($B$7="All",TRUE(),All!C398=$B$7)),ROW(All!E398)-1,"")</f>
        <v/>
      </c>
    </row>
    <row r="413" spans="10:10" x14ac:dyDescent="0.25">
      <c r="J413" s="12" t="str">
        <f>IF(AND(OR(AND(All!E399=$B$3,All!G399=$B$4),AND(All!E399=$B$4,All!G399=$B$3)),IF($B$5="All",TRUE(),All!A399=$B$5),IF($B$6="All",TRUE(),All!B399=$B$6),IF($B$7="All",TRUE(),All!C399=$B$7)),ROW(All!E399)-1,"")</f>
        <v/>
      </c>
    </row>
    <row r="414" spans="10:10" x14ac:dyDescent="0.25">
      <c r="J414" s="12" t="str">
        <f>IF(AND(OR(AND(All!E400=$B$3,All!G400=$B$4),AND(All!E400=$B$4,All!G400=$B$3)),IF($B$5="All",TRUE(),All!A400=$B$5),IF($B$6="All",TRUE(),All!B400=$B$6),IF($B$7="All",TRUE(),All!C400=$B$7)),ROW(All!E400)-1,"")</f>
        <v/>
      </c>
    </row>
    <row r="415" spans="10:10" x14ac:dyDescent="0.25">
      <c r="J415" s="12" t="str">
        <f>IF(AND(OR(AND(All!E401=$B$3,All!G401=$B$4),AND(All!E401=$B$4,All!G401=$B$3)),IF($B$5="All",TRUE(),All!A401=$B$5),IF($B$6="All",TRUE(),All!B401=$B$6),IF($B$7="All",TRUE(),All!C401=$B$7)),ROW(All!E401)-1,"")</f>
        <v/>
      </c>
    </row>
    <row r="416" spans="10:10" x14ac:dyDescent="0.25">
      <c r="J416" s="12" t="str">
        <f>IF(AND(OR(AND(All!E402=$B$3,All!G402=$B$4),AND(All!E402=$B$4,All!G402=$B$3)),IF($B$5="All",TRUE(),All!A402=$B$5),IF($B$6="All",TRUE(),All!B402=$B$6),IF($B$7="All",TRUE(),All!C402=$B$7)),ROW(All!E402)-1,"")</f>
        <v/>
      </c>
    </row>
    <row r="417" spans="10:10" x14ac:dyDescent="0.25">
      <c r="J417" s="12" t="str">
        <f>IF(AND(OR(AND(All!E403=$B$3,All!G403=$B$4),AND(All!E403=$B$4,All!G403=$B$3)),IF($B$5="All",TRUE(),All!A403=$B$5),IF($B$6="All",TRUE(),All!B403=$B$6),IF($B$7="All",TRUE(),All!C403=$B$7)),ROW(All!E403)-1,"")</f>
        <v/>
      </c>
    </row>
    <row r="418" spans="10:10" x14ac:dyDescent="0.25">
      <c r="J418" s="12" t="str">
        <f>IF(AND(OR(AND(All!E404=$B$3,All!G404=$B$4),AND(All!E404=$B$4,All!G404=$B$3)),IF($B$5="All",TRUE(),All!A404=$B$5),IF($B$6="All",TRUE(),All!B404=$B$6),IF($B$7="All",TRUE(),All!C404=$B$7)),ROW(All!E404)-1,"")</f>
        <v/>
      </c>
    </row>
    <row r="419" spans="10:10" x14ac:dyDescent="0.25">
      <c r="J419" s="12" t="str">
        <f>IF(AND(OR(AND(All!E405=$B$3,All!G405=$B$4),AND(All!E405=$B$4,All!G405=$B$3)),IF($B$5="All",TRUE(),All!A405=$B$5),IF($B$6="All",TRUE(),All!B405=$B$6),IF($B$7="All",TRUE(),All!C405=$B$7)),ROW(All!E405)-1,"")</f>
        <v/>
      </c>
    </row>
    <row r="420" spans="10:10" x14ac:dyDescent="0.25">
      <c r="J420" s="12" t="str">
        <f>IF(AND(OR(AND(All!E406=$B$3,All!G406=$B$4),AND(All!E406=$B$4,All!G406=$B$3)),IF($B$5="All",TRUE(),All!A406=$B$5),IF($B$6="All",TRUE(),All!B406=$B$6),IF($B$7="All",TRUE(),All!C406=$B$7)),ROW(All!E406)-1,"")</f>
        <v/>
      </c>
    </row>
    <row r="421" spans="10:10" x14ac:dyDescent="0.25">
      <c r="J421" s="12" t="str">
        <f>IF(AND(OR(AND(All!E407=$B$3,All!G407=$B$4),AND(All!E407=$B$4,All!G407=$B$3)),IF($B$5="All",TRUE(),All!A407=$B$5),IF($B$6="All",TRUE(),All!B407=$B$6),IF($B$7="All",TRUE(),All!C407=$B$7)),ROW(All!E407)-1,"")</f>
        <v/>
      </c>
    </row>
    <row r="422" spans="10:10" x14ac:dyDescent="0.25">
      <c r="J422" s="12" t="str">
        <f>IF(AND(OR(AND(All!E408=$B$3,All!G408=$B$4),AND(All!E408=$B$4,All!G408=$B$3)),IF($B$5="All",TRUE(),All!A408=$B$5),IF($B$6="All",TRUE(),All!B408=$B$6),IF($B$7="All",TRUE(),All!C408=$B$7)),ROW(All!E408)-1,"")</f>
        <v/>
      </c>
    </row>
    <row r="423" spans="10:10" x14ac:dyDescent="0.25">
      <c r="J423" s="12" t="str">
        <f>IF(AND(OR(AND(All!E409=$B$3,All!G409=$B$4),AND(All!E409=$B$4,All!G409=$B$3)),IF($B$5="All",TRUE(),All!A409=$B$5),IF($B$6="All",TRUE(),All!B409=$B$6),IF($B$7="All",TRUE(),All!C409=$B$7)),ROW(All!E409)-1,"")</f>
        <v/>
      </c>
    </row>
    <row r="424" spans="10:10" x14ac:dyDescent="0.25">
      <c r="J424" s="12" t="str">
        <f>IF(AND(OR(AND(All!E410=$B$3,All!G410=$B$4),AND(All!E410=$B$4,All!G410=$B$3)),IF($B$5="All",TRUE(),All!A410=$B$5),IF($B$6="All",TRUE(),All!B410=$B$6),IF($B$7="All",TRUE(),All!C410=$B$7)),ROW(All!E410)-1,"")</f>
        <v/>
      </c>
    </row>
    <row r="425" spans="10:10" x14ac:dyDescent="0.25">
      <c r="J425" s="12" t="str">
        <f>IF(AND(OR(AND(All!E411=$B$3,All!G411=$B$4),AND(All!E411=$B$4,All!G411=$B$3)),IF($B$5="All",TRUE(),All!A411=$B$5),IF($B$6="All",TRUE(),All!B411=$B$6),IF($B$7="All",TRUE(),All!C411=$B$7)),ROW(All!E411)-1,"")</f>
        <v/>
      </c>
    </row>
    <row r="426" spans="10:10" x14ac:dyDescent="0.25">
      <c r="J426" s="12" t="str">
        <f>IF(AND(OR(AND(All!E412=$B$3,All!G412=$B$4),AND(All!E412=$B$4,All!G412=$B$3)),IF($B$5="All",TRUE(),All!A412=$B$5),IF($B$6="All",TRUE(),All!B412=$B$6),IF($B$7="All",TRUE(),All!C412=$B$7)),ROW(All!E412)-1,"")</f>
        <v/>
      </c>
    </row>
    <row r="427" spans="10:10" x14ac:dyDescent="0.25">
      <c r="J427" s="12" t="str">
        <f>IF(AND(OR(AND(All!E413=$B$3,All!G413=$B$4),AND(All!E413=$B$4,All!G413=$B$3)),IF($B$5="All",TRUE(),All!A413=$B$5),IF($B$6="All",TRUE(),All!B413=$B$6),IF($B$7="All",TRUE(),All!C413=$B$7)),ROW(All!E413)-1,"")</f>
        <v/>
      </c>
    </row>
    <row r="428" spans="10:10" x14ac:dyDescent="0.25">
      <c r="J428" s="12" t="str">
        <f>IF(AND(OR(AND(All!E414=$B$3,All!G414=$B$4),AND(All!E414=$B$4,All!G414=$B$3)),IF($B$5="All",TRUE(),All!A414=$B$5),IF($B$6="All",TRUE(),All!B414=$B$6),IF($B$7="All",TRUE(),All!C414=$B$7)),ROW(All!E414)-1,"")</f>
        <v/>
      </c>
    </row>
    <row r="429" spans="10:10" x14ac:dyDescent="0.25">
      <c r="J429" s="12" t="str">
        <f>IF(AND(OR(AND(All!E415=$B$3,All!G415=$B$4),AND(All!E415=$B$4,All!G415=$B$3)),IF($B$5="All",TRUE(),All!A415=$B$5),IF($B$6="All",TRUE(),All!B415=$B$6),IF($B$7="All",TRUE(),All!C415=$B$7)),ROW(All!E415)-1,"")</f>
        <v/>
      </c>
    </row>
    <row r="430" spans="10:10" x14ac:dyDescent="0.25">
      <c r="J430" s="12" t="str">
        <f>IF(AND(OR(AND(All!E416=$B$3,All!G416=$B$4),AND(All!E416=$B$4,All!G416=$B$3)),IF($B$5="All",TRUE(),All!A416=$B$5),IF($B$6="All",TRUE(),All!B416=$B$6),IF($B$7="All",TRUE(),All!C416=$B$7)),ROW(All!E416)-1,"")</f>
        <v/>
      </c>
    </row>
    <row r="431" spans="10:10" x14ac:dyDescent="0.25">
      <c r="J431" s="12" t="str">
        <f>IF(AND(OR(AND(All!E417=$B$3,All!G417=$B$4),AND(All!E417=$B$4,All!G417=$B$3)),IF($B$5="All",TRUE(),All!A417=$B$5),IF($B$6="All",TRUE(),All!B417=$B$6),IF($B$7="All",TRUE(),All!C417=$B$7)),ROW(All!E417)-1,"")</f>
        <v/>
      </c>
    </row>
    <row r="432" spans="10:10" x14ac:dyDescent="0.25">
      <c r="J432" s="12" t="str">
        <f>IF(AND(OR(AND(All!E418=$B$3,All!G418=$B$4),AND(All!E418=$B$4,All!G418=$B$3)),IF($B$5="All",TRUE(),All!A418=$B$5),IF($B$6="All",TRUE(),All!B418=$B$6),IF($B$7="All",TRUE(),All!C418=$B$7)),ROW(All!E418)-1,"")</f>
        <v/>
      </c>
    </row>
    <row r="433" spans="10:10" x14ac:dyDescent="0.25">
      <c r="J433" s="12" t="str">
        <f>IF(AND(OR(AND(All!E419=$B$3,All!G419=$B$4),AND(All!E419=$B$4,All!G419=$B$3)),IF($B$5="All",TRUE(),All!A419=$B$5),IF($B$6="All",TRUE(),All!B419=$B$6),IF($B$7="All",TRUE(),All!C419=$B$7)),ROW(All!E419)-1,"")</f>
        <v/>
      </c>
    </row>
    <row r="434" spans="10:10" x14ac:dyDescent="0.25">
      <c r="J434" s="12" t="str">
        <f>IF(AND(OR(AND(All!E420=$B$3,All!G420=$B$4),AND(All!E420=$B$4,All!G420=$B$3)),IF($B$5="All",TRUE(),All!A420=$B$5),IF($B$6="All",TRUE(),All!B420=$B$6),IF($B$7="All",TRUE(),All!C420=$B$7)),ROW(All!E420)-1,"")</f>
        <v/>
      </c>
    </row>
    <row r="435" spans="10:10" x14ac:dyDescent="0.25">
      <c r="J435" s="12" t="str">
        <f>IF(AND(OR(AND(All!E421=$B$3,All!G421=$B$4),AND(All!E421=$B$4,All!G421=$B$3)),IF($B$5="All",TRUE(),All!A421=$B$5),IF($B$6="All",TRUE(),All!B421=$B$6),IF($B$7="All",TRUE(),All!C421=$B$7)),ROW(All!E421)-1,"")</f>
        <v/>
      </c>
    </row>
    <row r="436" spans="10:10" x14ac:dyDescent="0.25">
      <c r="J436" s="12" t="str">
        <f>IF(AND(OR(AND(All!E422=$B$3,All!G422=$B$4),AND(All!E422=$B$4,All!G422=$B$3)),IF($B$5="All",TRUE(),All!A422=$B$5),IF($B$6="All",TRUE(),All!B422=$B$6),IF($B$7="All",TRUE(),All!C422=$B$7)),ROW(All!E422)-1,"")</f>
        <v/>
      </c>
    </row>
    <row r="437" spans="10:10" x14ac:dyDescent="0.25">
      <c r="J437" s="12" t="str">
        <f>IF(AND(OR(AND(All!E423=$B$3,All!G423=$B$4),AND(All!E423=$B$4,All!G423=$B$3)),IF($B$5="All",TRUE(),All!A423=$B$5),IF($B$6="All",TRUE(),All!B423=$B$6),IF($B$7="All",TRUE(),All!C423=$B$7)),ROW(All!E423)-1,"")</f>
        <v/>
      </c>
    </row>
    <row r="438" spans="10:10" x14ac:dyDescent="0.25">
      <c r="J438" s="12" t="str">
        <f>IF(AND(OR(AND(All!E424=$B$3,All!G424=$B$4),AND(All!E424=$B$4,All!G424=$B$3)),IF($B$5="All",TRUE(),All!A424=$B$5),IF($B$6="All",TRUE(),All!B424=$B$6),IF($B$7="All",TRUE(),All!C424=$B$7)),ROW(All!E424)-1,"")</f>
        <v/>
      </c>
    </row>
    <row r="439" spans="10:10" x14ac:dyDescent="0.25">
      <c r="J439" s="12" t="str">
        <f>IF(AND(OR(AND(All!E425=$B$3,All!G425=$B$4),AND(All!E425=$B$4,All!G425=$B$3)),IF($B$5="All",TRUE(),All!A425=$B$5),IF($B$6="All",TRUE(),All!B425=$B$6),IF($B$7="All",TRUE(),All!C425=$B$7)),ROW(All!E425)-1,"")</f>
        <v/>
      </c>
    </row>
    <row r="440" spans="10:10" x14ac:dyDescent="0.25">
      <c r="J440" s="12" t="str">
        <f>IF(AND(OR(AND(All!E426=$B$3,All!G426=$B$4),AND(All!E426=$B$4,All!G426=$B$3)),IF($B$5="All",TRUE(),All!A426=$B$5),IF($B$6="All",TRUE(),All!B426=$B$6),IF($B$7="All",TRUE(),All!C426=$B$7)),ROW(All!E426)-1,"")</f>
        <v/>
      </c>
    </row>
    <row r="441" spans="10:10" x14ac:dyDescent="0.25">
      <c r="J441" s="12" t="str">
        <f>IF(AND(OR(AND(All!E427=$B$3,All!G427=$B$4),AND(All!E427=$B$4,All!G427=$B$3)),IF($B$5="All",TRUE(),All!A427=$B$5),IF($B$6="All",TRUE(),All!B427=$B$6),IF($B$7="All",TRUE(),All!C427=$B$7)),ROW(All!E427)-1,"")</f>
        <v/>
      </c>
    </row>
    <row r="442" spans="10:10" x14ac:dyDescent="0.25">
      <c r="J442" s="12" t="str">
        <f>IF(AND(OR(AND(All!E428=$B$3,All!G428=$B$4),AND(All!E428=$B$4,All!G428=$B$3)),IF($B$5="All",TRUE(),All!A428=$B$5),IF($B$6="All",TRUE(),All!B428=$B$6),IF($B$7="All",TRUE(),All!C428=$B$7)),ROW(All!E428)-1,"")</f>
        <v/>
      </c>
    </row>
    <row r="443" spans="10:10" x14ac:dyDescent="0.25">
      <c r="J443" s="12" t="str">
        <f>IF(AND(OR(AND(All!E429=$B$3,All!G429=$B$4),AND(All!E429=$B$4,All!G429=$B$3)),IF($B$5="All",TRUE(),All!A429=$B$5),IF($B$6="All",TRUE(),All!B429=$B$6),IF($B$7="All",TRUE(),All!C429=$B$7)),ROW(All!E429)-1,"")</f>
        <v/>
      </c>
    </row>
    <row r="444" spans="10:10" x14ac:dyDescent="0.25">
      <c r="J444" s="12" t="str">
        <f>IF(AND(OR(AND(All!E430=$B$3,All!G430=$B$4),AND(All!E430=$B$4,All!G430=$B$3)),IF($B$5="All",TRUE(),All!A430=$B$5),IF($B$6="All",TRUE(),All!B430=$B$6),IF($B$7="All",TRUE(),All!C430=$B$7)),ROW(All!E430)-1,"")</f>
        <v/>
      </c>
    </row>
    <row r="445" spans="10:10" x14ac:dyDescent="0.25">
      <c r="J445" s="12" t="str">
        <f>IF(AND(OR(AND(All!E431=$B$3,All!G431=$B$4),AND(All!E431=$B$4,All!G431=$B$3)),IF($B$5="All",TRUE(),All!A431=$B$5),IF($B$6="All",TRUE(),All!B431=$B$6),IF($B$7="All",TRUE(),All!C431=$B$7)),ROW(All!E431)-1,"")</f>
        <v/>
      </c>
    </row>
    <row r="446" spans="10:10" x14ac:dyDescent="0.25">
      <c r="J446" s="12" t="str">
        <f>IF(AND(OR(AND(All!E432=$B$3,All!G432=$B$4),AND(All!E432=$B$4,All!G432=$B$3)),IF($B$5="All",TRUE(),All!A432=$B$5),IF($B$6="All",TRUE(),All!B432=$B$6),IF($B$7="All",TRUE(),All!C432=$B$7)),ROW(All!E432)-1,"")</f>
        <v/>
      </c>
    </row>
    <row r="447" spans="10:10" x14ac:dyDescent="0.25">
      <c r="J447" s="12" t="str">
        <f>IF(AND(OR(AND(All!E433=$B$3,All!G433=$B$4),AND(All!E433=$B$4,All!G433=$B$3)),IF($B$5="All",TRUE(),All!A433=$B$5),IF($B$6="All",TRUE(),All!B433=$B$6),IF($B$7="All",TRUE(),All!C433=$B$7)),ROW(All!E433)-1,"")</f>
        <v/>
      </c>
    </row>
    <row r="448" spans="10:10" x14ac:dyDescent="0.25">
      <c r="J448" s="12" t="str">
        <f>IF(AND(OR(AND(All!E434=$B$3,All!G434=$B$4),AND(All!E434=$B$4,All!G434=$B$3)),IF($B$5="All",TRUE(),All!A434=$B$5),IF($B$6="All",TRUE(),All!B434=$B$6),IF($B$7="All",TRUE(),All!C434=$B$7)),ROW(All!E434)-1,"")</f>
        <v/>
      </c>
    </row>
    <row r="449" spans="10:10" x14ac:dyDescent="0.25">
      <c r="J449" s="12" t="str">
        <f>IF(AND(OR(AND(All!E435=$B$3,All!G435=$B$4),AND(All!E435=$B$4,All!G435=$B$3)),IF($B$5="All",TRUE(),All!A435=$B$5),IF($B$6="All",TRUE(),All!B435=$B$6),IF($B$7="All",TRUE(),All!C435=$B$7)),ROW(All!E435)-1,"")</f>
        <v/>
      </c>
    </row>
    <row r="450" spans="10:10" x14ac:dyDescent="0.25">
      <c r="J450" s="12" t="str">
        <f>IF(AND(OR(AND(All!E436=$B$3,All!G436=$B$4),AND(All!E436=$B$4,All!G436=$B$3)),IF($B$5="All",TRUE(),All!A436=$B$5),IF($B$6="All",TRUE(),All!B436=$B$6),IF($B$7="All",TRUE(),All!C436=$B$7)),ROW(All!E436)-1,"")</f>
        <v/>
      </c>
    </row>
    <row r="451" spans="10:10" x14ac:dyDescent="0.25">
      <c r="J451" s="12" t="str">
        <f>IF(AND(OR(AND(All!E437=$B$3,All!G437=$B$4),AND(All!E437=$B$4,All!G437=$B$3)),IF($B$5="All",TRUE(),All!A437=$B$5),IF($B$6="All",TRUE(),All!B437=$B$6),IF($B$7="All",TRUE(),All!C437=$B$7)),ROW(All!E437)-1,"")</f>
        <v/>
      </c>
    </row>
    <row r="452" spans="10:10" x14ac:dyDescent="0.25">
      <c r="J452" s="12" t="str">
        <f>IF(AND(OR(AND(All!E438=$B$3,All!G438=$B$4),AND(All!E438=$B$4,All!G438=$B$3)),IF($B$5="All",TRUE(),All!A438=$B$5),IF($B$6="All",TRUE(),All!B438=$B$6),IF($B$7="All",TRUE(),All!C438=$B$7)),ROW(All!E438)-1,"")</f>
        <v/>
      </c>
    </row>
    <row r="453" spans="10:10" x14ac:dyDescent="0.25">
      <c r="J453" s="12" t="str">
        <f>IF(AND(OR(AND(All!E439=$B$3,All!G439=$B$4),AND(All!E439=$B$4,All!G439=$B$3)),IF($B$5="All",TRUE(),All!A439=$B$5),IF($B$6="All",TRUE(),All!B439=$B$6),IF($B$7="All",TRUE(),All!C439=$B$7)),ROW(All!E439)-1,"")</f>
        <v/>
      </c>
    </row>
    <row r="454" spans="10:10" x14ac:dyDescent="0.25">
      <c r="J454" s="12" t="str">
        <f>IF(AND(OR(AND(All!E440=$B$3,All!G440=$B$4),AND(All!E440=$B$4,All!G440=$B$3)),IF($B$5="All",TRUE(),All!A440=$B$5),IF($B$6="All",TRUE(),All!B440=$B$6),IF($B$7="All",TRUE(),All!C440=$B$7)),ROW(All!E440)-1,"")</f>
        <v/>
      </c>
    </row>
    <row r="455" spans="10:10" x14ac:dyDescent="0.25">
      <c r="J455" s="12" t="str">
        <f>IF(AND(OR(AND(All!E441=$B$3,All!G441=$B$4),AND(All!E441=$B$4,All!G441=$B$3)),IF($B$5="All",TRUE(),All!A441=$B$5),IF($B$6="All",TRUE(),All!B441=$B$6),IF($B$7="All",TRUE(),All!C441=$B$7)),ROW(All!E441)-1,"")</f>
        <v/>
      </c>
    </row>
    <row r="456" spans="10:10" x14ac:dyDescent="0.25">
      <c r="J456" s="12" t="str">
        <f>IF(AND(OR(AND(All!E442=$B$3,All!G442=$B$4),AND(All!E442=$B$4,All!G442=$B$3)),IF($B$5="All",TRUE(),All!A442=$B$5),IF($B$6="All",TRUE(),All!B442=$B$6),IF($B$7="All",TRUE(),All!C442=$B$7)),ROW(All!E442)-1,"")</f>
        <v/>
      </c>
    </row>
    <row r="457" spans="10:10" x14ac:dyDescent="0.25">
      <c r="J457" s="12" t="str">
        <f>IF(AND(OR(AND(All!E443=$B$3,All!G443=$B$4),AND(All!E443=$B$4,All!G443=$B$3)),IF($B$5="All",TRUE(),All!A443=$B$5),IF($B$6="All",TRUE(),All!B443=$B$6),IF($B$7="All",TRUE(),All!C443=$B$7)),ROW(All!E443)-1,"")</f>
        <v/>
      </c>
    </row>
    <row r="458" spans="10:10" x14ac:dyDescent="0.25">
      <c r="J458" s="12" t="str">
        <f>IF(AND(OR(AND(All!E444=$B$3,All!G444=$B$4),AND(All!E444=$B$4,All!G444=$B$3)),IF($B$5="All",TRUE(),All!A444=$B$5),IF($B$6="All",TRUE(),All!B444=$B$6),IF($B$7="All",TRUE(),All!C444=$B$7)),ROW(All!E444)-1,"")</f>
        <v/>
      </c>
    </row>
    <row r="459" spans="10:10" x14ac:dyDescent="0.25">
      <c r="J459" s="12" t="str">
        <f>IF(AND(OR(AND(All!E445=$B$3,All!G445=$B$4),AND(All!E445=$B$4,All!G445=$B$3)),IF($B$5="All",TRUE(),All!A445=$B$5),IF($B$6="All",TRUE(),All!B445=$B$6),IF($B$7="All",TRUE(),All!C445=$B$7)),ROW(All!E445)-1,"")</f>
        <v/>
      </c>
    </row>
    <row r="460" spans="10:10" x14ac:dyDescent="0.25">
      <c r="J460" s="12" t="str">
        <f>IF(AND(OR(AND(All!E446=$B$3,All!G446=$B$4),AND(All!E446=$B$4,All!G446=$B$3)),IF($B$5="All",TRUE(),All!A446=$B$5),IF($B$6="All",TRUE(),All!B446=$B$6),IF($B$7="All",TRUE(),All!C446=$B$7)),ROW(All!E446)-1,"")</f>
        <v/>
      </c>
    </row>
    <row r="461" spans="10:10" x14ac:dyDescent="0.25">
      <c r="J461" s="12" t="str">
        <f>IF(AND(OR(AND(All!E447=$B$3,All!G447=$B$4),AND(All!E447=$B$4,All!G447=$B$3)),IF($B$5="All",TRUE(),All!A447=$B$5),IF($B$6="All",TRUE(),All!B447=$B$6),IF($B$7="All",TRUE(),All!C447=$B$7)),ROW(All!E447)-1,"")</f>
        <v/>
      </c>
    </row>
    <row r="462" spans="10:10" x14ac:dyDescent="0.25">
      <c r="J462" s="12" t="str">
        <f>IF(AND(OR(AND(All!E448=$B$3,All!G448=$B$4),AND(All!E448=$B$4,All!G448=$B$3)),IF($B$5="All",TRUE(),All!A448=$B$5),IF($B$6="All",TRUE(),All!B448=$B$6),IF($B$7="All",TRUE(),All!C448=$B$7)),ROW(All!E448)-1,"")</f>
        <v/>
      </c>
    </row>
    <row r="463" spans="10:10" x14ac:dyDescent="0.25">
      <c r="J463" s="12" t="str">
        <f>IF(AND(OR(AND(All!E449=$B$3,All!G449=$B$4),AND(All!E449=$B$4,All!G449=$B$3)),IF($B$5="All",TRUE(),All!A449=$B$5),IF($B$6="All",TRUE(),All!B449=$B$6),IF($B$7="All",TRUE(),All!C449=$B$7)),ROW(All!E449)-1,"")</f>
        <v/>
      </c>
    </row>
    <row r="464" spans="10:10" x14ac:dyDescent="0.25">
      <c r="J464" s="12" t="str">
        <f>IF(AND(OR(AND(All!E450=$B$3,All!G450=$B$4),AND(All!E450=$B$4,All!G450=$B$3)),IF($B$5="All",TRUE(),All!A450=$B$5),IF($B$6="All",TRUE(),All!B450=$B$6),IF($B$7="All",TRUE(),All!C450=$B$7)),ROW(All!E450)-1,"")</f>
        <v/>
      </c>
    </row>
    <row r="465" spans="10:10" x14ac:dyDescent="0.25">
      <c r="J465" s="12" t="str">
        <f>IF(AND(OR(AND(All!E451=$B$3,All!G451=$B$4),AND(All!E451=$B$4,All!G451=$B$3)),IF($B$5="All",TRUE(),All!A451=$B$5),IF($B$6="All",TRUE(),All!B451=$B$6),IF($B$7="All",TRUE(),All!C451=$B$7)),ROW(All!E451)-1,"")</f>
        <v/>
      </c>
    </row>
    <row r="466" spans="10:10" x14ac:dyDescent="0.25">
      <c r="J466" s="12" t="str">
        <f>IF(AND(OR(AND(All!E452=$B$3,All!G452=$B$4),AND(All!E452=$B$4,All!G452=$B$3)),IF($B$5="All",TRUE(),All!A452=$B$5),IF($B$6="All",TRUE(),All!B452=$B$6),IF($B$7="All",TRUE(),All!C452=$B$7)),ROW(All!E452)-1,"")</f>
        <v/>
      </c>
    </row>
    <row r="467" spans="10:10" x14ac:dyDescent="0.25">
      <c r="J467" s="12" t="str">
        <f>IF(AND(OR(AND(All!E453=$B$3,All!G453=$B$4),AND(All!E453=$B$4,All!G453=$B$3)),IF($B$5="All",TRUE(),All!A453=$B$5),IF($B$6="All",TRUE(),All!B453=$B$6),IF($B$7="All",TRUE(),All!C453=$B$7)),ROW(All!E453)-1,"")</f>
        <v/>
      </c>
    </row>
    <row r="468" spans="10:10" x14ac:dyDescent="0.25">
      <c r="J468" s="12" t="str">
        <f>IF(AND(OR(AND(All!E454=$B$3,All!G454=$B$4),AND(All!E454=$B$4,All!G454=$B$3)),IF($B$5="All",TRUE(),All!A454=$B$5),IF($B$6="All",TRUE(),All!B454=$B$6),IF($B$7="All",TRUE(),All!C454=$B$7)),ROW(All!E454)-1,"")</f>
        <v/>
      </c>
    </row>
    <row r="469" spans="10:10" x14ac:dyDescent="0.25">
      <c r="J469" s="12" t="str">
        <f>IF(AND(OR(AND(All!E455=$B$3,All!G455=$B$4),AND(All!E455=$B$4,All!G455=$B$3)),IF($B$5="All",TRUE(),All!A455=$B$5),IF($B$6="All",TRUE(),All!B455=$B$6),IF($B$7="All",TRUE(),All!C455=$B$7)),ROW(All!E455)-1,"")</f>
        <v/>
      </c>
    </row>
    <row r="470" spans="10:10" x14ac:dyDescent="0.25">
      <c r="J470" s="12" t="str">
        <f>IF(AND(OR(AND(All!E456=$B$3,All!G456=$B$4),AND(All!E456=$B$4,All!G456=$B$3)),IF($B$5="All",TRUE(),All!A456=$B$5),IF($B$6="All",TRUE(),All!B456=$B$6),IF($B$7="All",TRUE(),All!C456=$B$7)),ROW(All!E456)-1,"")</f>
        <v/>
      </c>
    </row>
    <row r="471" spans="10:10" x14ac:dyDescent="0.25">
      <c r="J471" s="12" t="str">
        <f>IF(AND(OR(AND(All!E457=$B$3,All!G457=$B$4),AND(All!E457=$B$4,All!G457=$B$3)),IF($B$5="All",TRUE(),All!A457=$B$5),IF($B$6="All",TRUE(),All!B457=$B$6),IF($B$7="All",TRUE(),All!C457=$B$7)),ROW(All!E457)-1,"")</f>
        <v/>
      </c>
    </row>
    <row r="472" spans="10:10" x14ac:dyDescent="0.25">
      <c r="J472" s="12" t="str">
        <f>IF(AND(OR(AND(All!E458=$B$3,All!G458=$B$4),AND(All!E458=$B$4,All!G458=$B$3)),IF($B$5="All",TRUE(),All!A458=$B$5),IF($B$6="All",TRUE(),All!B458=$B$6),IF($B$7="All",TRUE(),All!C458=$B$7)),ROW(All!E458)-1,"")</f>
        <v/>
      </c>
    </row>
    <row r="473" spans="10:10" x14ac:dyDescent="0.25">
      <c r="J473" s="12" t="str">
        <f>IF(AND(OR(AND(All!E459=$B$3,All!G459=$B$4),AND(All!E459=$B$4,All!G459=$B$3)),IF($B$5="All",TRUE(),All!A459=$B$5),IF($B$6="All",TRUE(),All!B459=$B$6),IF($B$7="All",TRUE(),All!C459=$B$7)),ROW(All!E459)-1,"")</f>
        <v/>
      </c>
    </row>
    <row r="474" spans="10:10" x14ac:dyDescent="0.25">
      <c r="J474" s="12" t="str">
        <f>IF(AND(OR(AND(All!E460=$B$3,All!G460=$B$4),AND(All!E460=$B$4,All!G460=$B$3)),IF($B$5="All",TRUE(),All!A460=$B$5),IF($B$6="All",TRUE(),All!B460=$B$6),IF($B$7="All",TRUE(),All!C460=$B$7)),ROW(All!E460)-1,"")</f>
        <v/>
      </c>
    </row>
    <row r="475" spans="10:10" x14ac:dyDescent="0.25">
      <c r="J475" s="12" t="str">
        <f>IF(AND(OR(AND(All!E461=$B$3,All!G461=$B$4),AND(All!E461=$B$4,All!G461=$B$3)),IF($B$5="All",TRUE(),All!A461=$B$5),IF($B$6="All",TRUE(),All!B461=$B$6),IF($B$7="All",TRUE(),All!C461=$B$7)),ROW(All!E461)-1,"")</f>
        <v/>
      </c>
    </row>
    <row r="476" spans="10:10" x14ac:dyDescent="0.25">
      <c r="J476" s="12" t="str">
        <f>IF(AND(OR(AND(All!E462=$B$3,All!G462=$B$4),AND(All!E462=$B$4,All!G462=$B$3)),IF($B$5="All",TRUE(),All!A462=$B$5),IF($B$6="All",TRUE(),All!B462=$B$6),IF($B$7="All",TRUE(),All!C462=$B$7)),ROW(All!E462)-1,"")</f>
        <v/>
      </c>
    </row>
    <row r="477" spans="10:10" x14ac:dyDescent="0.25">
      <c r="J477" s="12" t="str">
        <f>IF(AND(OR(AND(All!E463=$B$3,All!G463=$B$4),AND(All!E463=$B$4,All!G463=$B$3)),IF($B$5="All",TRUE(),All!A463=$B$5),IF($B$6="All",TRUE(),All!B463=$B$6),IF($B$7="All",TRUE(),All!C463=$B$7)),ROW(All!E463)-1,"")</f>
        <v/>
      </c>
    </row>
    <row r="478" spans="10:10" x14ac:dyDescent="0.25">
      <c r="J478" s="12" t="str">
        <f>IF(AND(OR(AND(All!E464=$B$3,All!G464=$B$4),AND(All!E464=$B$4,All!G464=$B$3)),IF($B$5="All",TRUE(),All!A464=$B$5),IF($B$6="All",TRUE(),All!B464=$B$6),IF($B$7="All",TRUE(),All!C464=$B$7)),ROW(All!E464)-1,"")</f>
        <v/>
      </c>
    </row>
    <row r="479" spans="10:10" x14ac:dyDescent="0.25">
      <c r="J479" s="12" t="str">
        <f>IF(AND(OR(AND(All!E465=$B$3,All!G465=$B$4),AND(All!E465=$B$4,All!G465=$B$3)),IF($B$5="All",TRUE(),All!A465=$B$5),IF($B$6="All",TRUE(),All!B465=$B$6),IF($B$7="All",TRUE(),All!C465=$B$7)),ROW(All!E465)-1,"")</f>
        <v/>
      </c>
    </row>
    <row r="480" spans="10:10" x14ac:dyDescent="0.25">
      <c r="J480" s="12" t="str">
        <f>IF(AND(OR(AND(All!E466=$B$3,All!G466=$B$4),AND(All!E466=$B$4,All!G466=$B$3)),IF($B$5="All",TRUE(),All!A466=$B$5),IF($B$6="All",TRUE(),All!B466=$B$6),IF($B$7="All",TRUE(),All!C466=$B$7)),ROW(All!E466)-1,"")</f>
        <v/>
      </c>
    </row>
    <row r="481" spans="10:10" x14ac:dyDescent="0.25">
      <c r="J481" s="12" t="str">
        <f>IF(AND(OR(AND(All!E467=$B$3,All!G467=$B$4),AND(All!E467=$B$4,All!G467=$B$3)),IF($B$5="All",TRUE(),All!A467=$B$5),IF($B$6="All",TRUE(),All!B467=$B$6),IF($B$7="All",TRUE(),All!C467=$B$7)),ROW(All!E467)-1,"")</f>
        <v/>
      </c>
    </row>
    <row r="482" spans="10:10" x14ac:dyDescent="0.25">
      <c r="J482" s="12" t="str">
        <f>IF(AND(OR(AND(All!E468=$B$3,All!G468=$B$4),AND(All!E468=$B$4,All!G468=$B$3)),IF($B$5="All",TRUE(),All!A468=$B$5),IF($B$6="All",TRUE(),All!B468=$B$6),IF($B$7="All",TRUE(),All!C468=$B$7)),ROW(All!E468)-1,"")</f>
        <v/>
      </c>
    </row>
    <row r="483" spans="10:10" x14ac:dyDescent="0.25">
      <c r="J483" s="12" t="str">
        <f>IF(AND(OR(AND(All!E469=$B$3,All!G469=$B$4),AND(All!E469=$B$4,All!G469=$B$3)),IF($B$5="All",TRUE(),All!A469=$B$5),IF($B$6="All",TRUE(),All!B469=$B$6),IF($B$7="All",TRUE(),All!C469=$B$7)),ROW(All!E469)-1,"")</f>
        <v/>
      </c>
    </row>
    <row r="484" spans="10:10" x14ac:dyDescent="0.25">
      <c r="J484" s="12" t="str">
        <f>IF(AND(OR(AND(All!E470=$B$3,All!G470=$B$4),AND(All!E470=$B$4,All!G470=$B$3)),IF($B$5="All",TRUE(),All!A470=$B$5),IF($B$6="All",TRUE(),All!B470=$B$6),IF($B$7="All",TRUE(),All!C470=$B$7)),ROW(All!E470)-1,"")</f>
        <v/>
      </c>
    </row>
    <row r="485" spans="10:10" x14ac:dyDescent="0.25">
      <c r="J485" s="12" t="str">
        <f>IF(AND(OR(AND(All!E471=$B$3,All!G471=$B$4),AND(All!E471=$B$4,All!G471=$B$3)),IF($B$5="All",TRUE(),All!A471=$B$5),IF($B$6="All",TRUE(),All!B471=$B$6),IF($B$7="All",TRUE(),All!C471=$B$7)),ROW(All!E471)-1,"")</f>
        <v/>
      </c>
    </row>
    <row r="486" spans="10:10" x14ac:dyDescent="0.25">
      <c r="J486" s="12" t="str">
        <f>IF(AND(OR(AND(All!E472=$B$3,All!G472=$B$4),AND(All!E472=$B$4,All!G472=$B$3)),IF($B$5="All",TRUE(),All!A472=$B$5),IF($B$6="All",TRUE(),All!B472=$B$6),IF($B$7="All",TRUE(),All!C472=$B$7)),ROW(All!E472)-1,"")</f>
        <v/>
      </c>
    </row>
    <row r="487" spans="10:10" x14ac:dyDescent="0.25">
      <c r="J487" s="12" t="str">
        <f>IF(AND(OR(AND(All!E473=$B$3,All!G473=$B$4),AND(All!E473=$B$4,All!G473=$B$3)),IF($B$5="All",TRUE(),All!A473=$B$5),IF($B$6="All",TRUE(),All!B473=$B$6),IF($B$7="All",TRUE(),All!C473=$B$7)),ROW(All!E473)-1,"")</f>
        <v/>
      </c>
    </row>
    <row r="488" spans="10:10" x14ac:dyDescent="0.25">
      <c r="J488" s="12" t="str">
        <f>IF(AND(OR(AND(All!E474=$B$3,All!G474=$B$4),AND(All!E474=$B$4,All!G474=$B$3)),IF($B$5="All",TRUE(),All!A474=$B$5),IF($B$6="All",TRUE(),All!B474=$B$6),IF($B$7="All",TRUE(),All!C474=$B$7)),ROW(All!E474)-1,"")</f>
        <v/>
      </c>
    </row>
    <row r="489" spans="10:10" x14ac:dyDescent="0.25">
      <c r="J489" s="12" t="str">
        <f>IF(AND(OR(AND(All!E475=$B$3,All!G475=$B$4),AND(All!E475=$B$4,All!G475=$B$3)),IF($B$5="All",TRUE(),All!A475=$B$5),IF($B$6="All",TRUE(),All!B475=$B$6),IF($B$7="All",TRUE(),All!C475=$B$7)),ROW(All!E475)-1,"")</f>
        <v/>
      </c>
    </row>
    <row r="490" spans="10:10" x14ac:dyDescent="0.25">
      <c r="J490" s="12" t="str">
        <f>IF(AND(OR(AND(All!E476=$B$3,All!G476=$B$4),AND(All!E476=$B$4,All!G476=$B$3)),IF($B$5="All",TRUE(),All!A476=$B$5),IF($B$6="All",TRUE(),All!B476=$B$6),IF($B$7="All",TRUE(),All!C476=$B$7)),ROW(All!E476)-1,"")</f>
        <v/>
      </c>
    </row>
    <row r="491" spans="10:10" x14ac:dyDescent="0.25">
      <c r="J491" s="12" t="str">
        <f>IF(AND(OR(AND(All!E477=$B$3,All!G477=$B$4),AND(All!E477=$B$4,All!G477=$B$3)),IF($B$5="All",TRUE(),All!A477=$B$5),IF($B$6="All",TRUE(),All!B477=$B$6),IF($B$7="All",TRUE(),All!C477=$B$7)),ROW(All!E477)-1,"")</f>
        <v/>
      </c>
    </row>
    <row r="492" spans="10:10" x14ac:dyDescent="0.25">
      <c r="J492" s="12" t="str">
        <f>IF(AND(OR(AND(All!E478=$B$3,All!G478=$B$4),AND(All!E478=$B$4,All!G478=$B$3)),IF($B$5="All",TRUE(),All!A478=$B$5),IF($B$6="All",TRUE(),All!B478=$B$6),IF($B$7="All",TRUE(),All!C478=$B$7)),ROW(All!E478)-1,"")</f>
        <v/>
      </c>
    </row>
    <row r="493" spans="10:10" x14ac:dyDescent="0.25">
      <c r="J493" s="12" t="str">
        <f>IF(AND(OR(AND(All!E479=$B$3,All!G479=$B$4),AND(All!E479=$B$4,All!G479=$B$3)),IF($B$5="All",TRUE(),All!A479=$B$5),IF($B$6="All",TRUE(),All!B479=$B$6),IF($B$7="All",TRUE(),All!C479=$B$7)),ROW(All!E479)-1,"")</f>
        <v/>
      </c>
    </row>
    <row r="494" spans="10:10" x14ac:dyDescent="0.25">
      <c r="J494" s="12" t="str">
        <f>IF(AND(OR(AND(All!E480=$B$3,All!G480=$B$4),AND(All!E480=$B$4,All!G480=$B$3)),IF($B$5="All",TRUE(),All!A480=$B$5),IF($B$6="All",TRUE(),All!B480=$B$6),IF($B$7="All",TRUE(),All!C480=$B$7)),ROW(All!E480)-1,"")</f>
        <v/>
      </c>
    </row>
    <row r="495" spans="10:10" x14ac:dyDescent="0.25">
      <c r="J495" s="12" t="str">
        <f>IF(AND(OR(AND(All!E481=$B$3,All!G481=$B$4),AND(All!E481=$B$4,All!G481=$B$3)),IF($B$5="All",TRUE(),All!A481=$B$5),IF($B$6="All",TRUE(),All!B481=$B$6),IF($B$7="All",TRUE(),All!C481=$B$7)),ROW(All!E481)-1,"")</f>
        <v/>
      </c>
    </row>
    <row r="496" spans="10:10" x14ac:dyDescent="0.25">
      <c r="J496" s="12" t="str">
        <f>IF(AND(OR(AND(All!E482=$B$3,All!G482=$B$4),AND(All!E482=$B$4,All!G482=$B$3)),IF($B$5="All",TRUE(),All!A482=$B$5),IF($B$6="All",TRUE(),All!B482=$B$6),IF($B$7="All",TRUE(),All!C482=$B$7)),ROW(All!E482)-1,"")</f>
        <v/>
      </c>
    </row>
    <row r="497" spans="10:10" x14ac:dyDescent="0.25">
      <c r="J497" s="12" t="str">
        <f>IF(AND(OR(AND(All!E483=$B$3,All!G483=$B$4),AND(All!E483=$B$4,All!G483=$B$3)),IF($B$5="All",TRUE(),All!A483=$B$5),IF($B$6="All",TRUE(),All!B483=$B$6),IF($B$7="All",TRUE(),All!C483=$B$7)),ROW(All!E483)-1,"")</f>
        <v/>
      </c>
    </row>
    <row r="498" spans="10:10" x14ac:dyDescent="0.25">
      <c r="J498" s="12" t="str">
        <f>IF(AND(OR(AND(All!E484=$B$3,All!G484=$B$4),AND(All!E484=$B$4,All!G484=$B$3)),IF($B$5="All",TRUE(),All!A484=$B$5),IF($B$6="All",TRUE(),All!B484=$B$6),IF($B$7="All",TRUE(),All!C484=$B$7)),ROW(All!E484)-1,"")</f>
        <v/>
      </c>
    </row>
    <row r="499" spans="10:10" x14ac:dyDescent="0.25">
      <c r="J499" s="12" t="str">
        <f>IF(AND(OR(AND(All!E485=$B$3,All!G485=$B$4),AND(All!E485=$B$4,All!G485=$B$3)),IF($B$5="All",TRUE(),All!A485=$B$5),IF($B$6="All",TRUE(),All!B485=$B$6),IF($B$7="All",TRUE(),All!C485=$B$7)),ROW(All!E485)-1,"")</f>
        <v/>
      </c>
    </row>
    <row r="500" spans="10:10" x14ac:dyDescent="0.25">
      <c r="J500" s="12" t="str">
        <f>IF(AND(OR(AND(All!E486=$B$3,All!G486=$B$4),AND(All!E486=$B$4,All!G486=$B$3)),IF($B$5="All",TRUE(),All!A486=$B$5),IF($B$6="All",TRUE(),All!B486=$B$6),IF($B$7="All",TRUE(),All!C486=$B$7)),ROW(All!E486)-1,"")</f>
        <v/>
      </c>
    </row>
    <row r="501" spans="10:10" x14ac:dyDescent="0.25">
      <c r="J501" s="12" t="str">
        <f>IF(AND(OR(AND(All!E487=$B$3,All!G487=$B$4),AND(All!E487=$B$4,All!G487=$B$3)),IF($B$5="All",TRUE(),All!A487=$B$5),IF($B$6="All",TRUE(),All!B487=$B$6),IF($B$7="All",TRUE(),All!C487=$B$7)),ROW(All!E487)-1,"")</f>
        <v/>
      </c>
    </row>
    <row r="502" spans="10:10" x14ac:dyDescent="0.25">
      <c r="J502" s="12" t="str">
        <f>IF(AND(OR(AND(All!E488=$B$3,All!G488=$B$4),AND(All!E488=$B$4,All!G488=$B$3)),IF($B$5="All",TRUE(),All!A488=$B$5),IF($B$6="All",TRUE(),All!B488=$B$6),IF($B$7="All",TRUE(),All!C488=$B$7)),ROW(All!E488)-1,"")</f>
        <v/>
      </c>
    </row>
    <row r="503" spans="10:10" x14ac:dyDescent="0.25">
      <c r="J503" s="12" t="str">
        <f>IF(AND(OR(AND(All!E489=$B$3,All!G489=$B$4),AND(All!E489=$B$4,All!G489=$B$3)),IF($B$5="All",TRUE(),All!A489=$B$5),IF($B$6="All",TRUE(),All!B489=$B$6),IF($B$7="All",TRUE(),All!C489=$B$7)),ROW(All!E489)-1,"")</f>
        <v/>
      </c>
    </row>
    <row r="504" spans="10:10" x14ac:dyDescent="0.25">
      <c r="J504" s="12" t="str">
        <f>IF(AND(OR(AND(All!E490=$B$3,All!G490=$B$4),AND(All!E490=$B$4,All!G490=$B$3)),IF($B$5="All",TRUE(),All!A490=$B$5),IF($B$6="All",TRUE(),All!B490=$B$6),IF($B$7="All",TRUE(),All!C490=$B$7)),ROW(All!E490)-1,"")</f>
        <v/>
      </c>
    </row>
    <row r="505" spans="10:10" x14ac:dyDescent="0.25">
      <c r="J505" s="12" t="str">
        <f>IF(AND(OR(AND(All!E491=$B$3,All!G491=$B$4),AND(All!E491=$B$4,All!G491=$B$3)),IF($B$5="All",TRUE(),All!A491=$B$5),IF($B$6="All",TRUE(),All!B491=$B$6),IF($B$7="All",TRUE(),All!C491=$B$7)),ROW(All!E491)-1,"")</f>
        <v/>
      </c>
    </row>
    <row r="506" spans="10:10" x14ac:dyDescent="0.25">
      <c r="J506" s="12" t="str">
        <f>IF(AND(OR(AND(All!E492=$B$3,All!G492=$B$4),AND(All!E492=$B$4,All!G492=$B$3)),IF($B$5="All",TRUE(),All!A492=$B$5),IF($B$6="All",TRUE(),All!B492=$B$6),IF($B$7="All",TRUE(),All!C492=$B$7)),ROW(All!E492)-1,"")</f>
        <v/>
      </c>
    </row>
    <row r="507" spans="10:10" x14ac:dyDescent="0.25">
      <c r="J507" s="12" t="str">
        <f>IF(AND(OR(AND(All!E493=$B$3,All!G493=$B$4),AND(All!E493=$B$4,All!G493=$B$3)),IF($B$5="All",TRUE(),All!A493=$B$5),IF($B$6="All",TRUE(),All!B493=$B$6),IF($B$7="All",TRUE(),All!C493=$B$7)),ROW(All!E493)-1,"")</f>
        <v/>
      </c>
    </row>
    <row r="508" spans="10:10" x14ac:dyDescent="0.25">
      <c r="J508" s="12" t="str">
        <f>IF(AND(OR(AND(All!E494=$B$3,All!G494=$B$4),AND(All!E494=$B$4,All!G494=$B$3)),IF($B$5="All",TRUE(),All!A494=$B$5),IF($B$6="All",TRUE(),All!B494=$B$6),IF($B$7="All",TRUE(),All!C494=$B$7)),ROW(All!E494)-1,"")</f>
        <v/>
      </c>
    </row>
    <row r="509" spans="10:10" x14ac:dyDescent="0.25">
      <c r="J509" s="12" t="str">
        <f>IF(AND(OR(AND(All!E495=$B$3,All!G495=$B$4),AND(All!E495=$B$4,All!G495=$B$3)),IF($B$5="All",TRUE(),All!A495=$B$5),IF($B$6="All",TRUE(),All!B495=$B$6),IF($B$7="All",TRUE(),All!C495=$B$7)),ROW(All!E495)-1,"")</f>
        <v/>
      </c>
    </row>
    <row r="510" spans="10:10" x14ac:dyDescent="0.25">
      <c r="J510" s="12" t="str">
        <f>IF(AND(OR(AND(All!E496=$B$3,All!G496=$B$4),AND(All!E496=$B$4,All!G496=$B$3)),IF($B$5="All",TRUE(),All!A496=$B$5),IF($B$6="All",TRUE(),All!B496=$B$6),IF($B$7="All",TRUE(),All!C496=$B$7)),ROW(All!E496)-1,"")</f>
        <v/>
      </c>
    </row>
    <row r="511" spans="10:10" x14ac:dyDescent="0.25">
      <c r="J511" s="12" t="str">
        <f>IF(AND(OR(AND(All!E497=$B$3,All!G497=$B$4),AND(All!E497=$B$4,All!G497=$B$3)),IF($B$5="All",TRUE(),All!A497=$B$5),IF($B$6="All",TRUE(),All!B497=$B$6),IF($B$7="All",TRUE(),All!C497=$B$7)),ROW(All!E497)-1,"")</f>
        <v/>
      </c>
    </row>
    <row r="512" spans="10:10" x14ac:dyDescent="0.25">
      <c r="J512" s="12" t="str">
        <f>IF(AND(OR(AND(All!E498=$B$3,All!G498=$B$4),AND(All!E498=$B$4,All!G498=$B$3)),IF($B$5="All",TRUE(),All!A498=$B$5),IF($B$6="All",TRUE(),All!B498=$B$6),IF($B$7="All",TRUE(),All!C498=$B$7)),ROW(All!E498)-1,"")</f>
        <v/>
      </c>
    </row>
    <row r="513" spans="10:10" x14ac:dyDescent="0.25">
      <c r="J513" s="12" t="str">
        <f>IF(AND(OR(AND(All!E499=$B$3,All!G499=$B$4),AND(All!E499=$B$4,All!G499=$B$3)),IF($B$5="All",TRUE(),All!A499=$B$5),IF($B$6="All",TRUE(),All!B499=$B$6),IF($B$7="All",TRUE(),All!C499=$B$7)),ROW(All!E499)-1,"")</f>
        <v/>
      </c>
    </row>
    <row r="514" spans="10:10" x14ac:dyDescent="0.25">
      <c r="J514" s="12" t="str">
        <f>IF(AND(OR(AND(All!E500=$B$3,All!G500=$B$4),AND(All!E500=$B$4,All!G500=$B$3)),IF($B$5="All",TRUE(),All!A500=$B$5),IF($B$6="All",TRUE(),All!B500=$B$6),IF($B$7="All",TRUE(),All!C500=$B$7)),ROW(All!E500)-1,"")</f>
        <v/>
      </c>
    </row>
    <row r="515" spans="10:10" x14ac:dyDescent="0.25">
      <c r="J515" s="12" t="str">
        <f>IF(AND(OR(AND(All!E501=$B$3,All!G501=$B$4),AND(All!E501=$B$4,All!G501=$B$3)),IF($B$5="All",TRUE(),All!A501=$B$5),IF($B$6="All",TRUE(),All!B501=$B$6),IF($B$7="All",TRUE(),All!C501=$B$7)),ROW(All!E501)-1,"")</f>
        <v/>
      </c>
    </row>
    <row r="516" spans="10:10" x14ac:dyDescent="0.25">
      <c r="J516" s="12" t="str">
        <f>IF(AND(OR(AND(All!E502=$B$3,All!G502=$B$4),AND(All!E502=$B$4,All!G502=$B$3)),IF($B$5="All",TRUE(),All!A502=$B$5),IF($B$6="All",TRUE(),All!B502=$B$6),IF($B$7="All",TRUE(),All!C502=$B$7)),ROW(All!E502)-1,"")</f>
        <v/>
      </c>
    </row>
    <row r="517" spans="10:10" x14ac:dyDescent="0.25">
      <c r="J517" s="12" t="str">
        <f>IF(AND(OR(AND(All!E503=$B$3,All!G503=$B$4),AND(All!E503=$B$4,All!G503=$B$3)),IF($B$5="All",TRUE(),All!A503=$B$5),IF($B$6="All",TRUE(),All!B503=$B$6),IF($B$7="All",TRUE(),All!C503=$B$7)),ROW(All!E503)-1,"")</f>
        <v/>
      </c>
    </row>
    <row r="518" spans="10:10" x14ac:dyDescent="0.25">
      <c r="J518" s="12" t="str">
        <f>IF(AND(OR(AND(All!E504=$B$3,All!G504=$B$4),AND(All!E504=$B$4,All!G504=$B$3)),IF($B$5="All",TRUE(),All!A504=$B$5),IF($B$6="All",TRUE(),All!B504=$B$6),IF($B$7="All",TRUE(),All!C504=$B$7)),ROW(All!E504)-1,"")</f>
        <v/>
      </c>
    </row>
    <row r="519" spans="10:10" x14ac:dyDescent="0.25">
      <c r="J519" s="12" t="str">
        <f>IF(AND(OR(AND(All!E505=$B$3,All!G505=$B$4),AND(All!E505=$B$4,All!G505=$B$3)),IF($B$5="All",TRUE(),All!A505=$B$5),IF($B$6="All",TRUE(),All!B505=$B$6),IF($B$7="All",TRUE(),All!C505=$B$7)),ROW(All!E505)-1,"")</f>
        <v/>
      </c>
    </row>
    <row r="520" spans="10:10" x14ac:dyDescent="0.25">
      <c r="J520" s="12" t="str">
        <f>IF(AND(OR(AND(All!E506=$B$3,All!G506=$B$4),AND(All!E506=$B$4,All!G506=$B$3)),IF($B$5="All",TRUE(),All!A506=$B$5),IF($B$6="All",TRUE(),All!B506=$B$6),IF($B$7="All",TRUE(),All!C506=$B$7)),ROW(All!E506)-1,"")</f>
        <v/>
      </c>
    </row>
    <row r="521" spans="10:10" x14ac:dyDescent="0.25">
      <c r="J521" s="12" t="str">
        <f>IF(AND(OR(AND(All!E507=$B$3,All!G507=$B$4),AND(All!E507=$B$4,All!G507=$B$3)),IF($B$5="All",TRUE(),All!A507=$B$5),IF($B$6="All",TRUE(),All!B507=$B$6),IF($B$7="All",TRUE(),All!C507=$B$7)),ROW(All!E507)-1,"")</f>
        <v/>
      </c>
    </row>
    <row r="522" spans="10:10" x14ac:dyDescent="0.25">
      <c r="J522" s="12" t="str">
        <f>IF(AND(OR(AND(All!E508=$B$3,All!G508=$B$4),AND(All!E508=$B$4,All!G508=$B$3)),IF($B$5="All",TRUE(),All!A508=$B$5),IF($B$6="All",TRUE(),All!B508=$B$6),IF($B$7="All",TRUE(),All!C508=$B$7)),ROW(All!E508)-1,"")</f>
        <v/>
      </c>
    </row>
    <row r="523" spans="10:10" x14ac:dyDescent="0.25">
      <c r="J523" s="12" t="str">
        <f>IF(AND(OR(AND(All!E509=$B$3,All!G509=$B$4),AND(All!E509=$B$4,All!G509=$B$3)),IF($B$5="All",TRUE(),All!A509=$B$5),IF($B$6="All",TRUE(),All!B509=$B$6),IF($B$7="All",TRUE(),All!C509=$B$7)),ROW(All!E509)-1,"")</f>
        <v/>
      </c>
    </row>
    <row r="524" spans="10:10" x14ac:dyDescent="0.25">
      <c r="J524" s="12" t="str">
        <f>IF(AND(OR(AND(All!E510=$B$3,All!G510=$B$4),AND(All!E510=$B$4,All!G510=$B$3)),IF($B$5="All",TRUE(),All!A510=$B$5),IF($B$6="All",TRUE(),All!B510=$B$6),IF($B$7="All",TRUE(),All!C510=$B$7)),ROW(All!E510)-1,"")</f>
        <v/>
      </c>
    </row>
    <row r="525" spans="10:10" x14ac:dyDescent="0.25">
      <c r="J525" s="12" t="str">
        <f>IF(AND(OR(AND(All!E511=$B$3,All!G511=$B$4),AND(All!E511=$B$4,All!G511=$B$3)),IF($B$5="All",TRUE(),All!A511=$B$5),IF($B$6="All",TRUE(),All!B511=$B$6),IF($B$7="All",TRUE(),All!C511=$B$7)),ROW(All!E511)-1,"")</f>
        <v/>
      </c>
    </row>
    <row r="526" spans="10:10" x14ac:dyDescent="0.25">
      <c r="J526" s="12" t="str">
        <f>IF(AND(OR(AND(All!E512=$B$3,All!G512=$B$4),AND(All!E512=$B$4,All!G512=$B$3)),IF($B$5="All",TRUE(),All!A512=$B$5),IF($B$6="All",TRUE(),All!B512=$B$6),IF($B$7="All",TRUE(),All!C512=$B$7)),ROW(All!E512)-1,"")</f>
        <v/>
      </c>
    </row>
    <row r="527" spans="10:10" x14ac:dyDescent="0.25">
      <c r="J527" s="12" t="str">
        <f>IF(AND(OR(AND(All!E513=$B$3,All!G513=$B$4),AND(All!E513=$B$4,All!G513=$B$3)),IF($B$5="All",TRUE(),All!A513=$B$5),IF($B$6="All",TRUE(),All!B513=$B$6),IF($B$7="All",TRUE(),All!C513=$B$7)),ROW(All!E513)-1,"")</f>
        <v/>
      </c>
    </row>
    <row r="528" spans="10:10" x14ac:dyDescent="0.25">
      <c r="J528" s="12" t="str">
        <f>IF(AND(OR(AND(All!E514=$B$3,All!G514=$B$4),AND(All!E514=$B$4,All!G514=$B$3)),IF($B$5="All",TRUE(),All!A514=$B$5),IF($B$6="All",TRUE(),All!B514=$B$6),IF($B$7="All",TRUE(),All!C514=$B$7)),ROW(All!E514)-1,"")</f>
        <v/>
      </c>
    </row>
    <row r="529" spans="10:10" x14ac:dyDescent="0.25">
      <c r="J529" s="12" t="str">
        <f>IF(AND(OR(AND(All!E515=$B$3,All!G515=$B$4),AND(All!E515=$B$4,All!G515=$B$3)),IF($B$5="All",TRUE(),All!A515=$B$5),IF($B$6="All",TRUE(),All!B515=$B$6),IF($B$7="All",TRUE(),All!C515=$B$7)),ROW(All!E515)-1,"")</f>
        <v/>
      </c>
    </row>
    <row r="530" spans="10:10" x14ac:dyDescent="0.25">
      <c r="J530" s="12" t="str">
        <f>IF(AND(OR(AND(All!E516=$B$3,All!G516=$B$4),AND(All!E516=$B$4,All!G516=$B$3)),IF($B$5="All",TRUE(),All!A516=$B$5),IF($B$6="All",TRUE(),All!B516=$B$6),IF($B$7="All",TRUE(),All!C516=$B$7)),ROW(All!E516)-1,"")</f>
        <v/>
      </c>
    </row>
    <row r="531" spans="10:10" x14ac:dyDescent="0.25">
      <c r="J531" s="12" t="str">
        <f>IF(AND(OR(AND(All!E517=$B$3,All!G517=$B$4),AND(All!E517=$B$4,All!G517=$B$3)),IF($B$5="All",TRUE(),All!A517=$B$5),IF($B$6="All",TRUE(),All!B517=$B$6),IF($B$7="All",TRUE(),All!C517=$B$7)),ROW(All!E517)-1,"")</f>
        <v/>
      </c>
    </row>
    <row r="532" spans="10:10" x14ac:dyDescent="0.25">
      <c r="J532" s="12" t="str">
        <f>IF(AND(OR(AND(All!E518=$B$3,All!G518=$B$4),AND(All!E518=$B$4,All!G518=$B$3)),IF($B$5="All",TRUE(),All!A518=$B$5),IF($B$6="All",TRUE(),All!B518=$B$6),IF($B$7="All",TRUE(),All!C518=$B$7)),ROW(All!E518)-1,"")</f>
        <v/>
      </c>
    </row>
    <row r="533" spans="10:10" x14ac:dyDescent="0.25">
      <c r="J533" s="12" t="str">
        <f>IF(AND(OR(AND(All!E519=$B$3,All!G519=$B$4),AND(All!E519=$B$4,All!G519=$B$3)),IF($B$5="All",TRUE(),All!A519=$B$5),IF($B$6="All",TRUE(),All!B519=$B$6),IF($B$7="All",TRUE(),All!C519=$B$7)),ROW(All!E519)-1,"")</f>
        <v/>
      </c>
    </row>
    <row r="534" spans="10:10" x14ac:dyDescent="0.25">
      <c r="J534" s="12" t="str">
        <f>IF(AND(OR(AND(All!E520=$B$3,All!G520=$B$4),AND(All!E520=$B$4,All!G520=$B$3)),IF($B$5="All",TRUE(),All!A520=$B$5),IF($B$6="All",TRUE(),All!B520=$B$6),IF($B$7="All",TRUE(),All!C520=$B$7)),ROW(All!E520)-1,"")</f>
        <v/>
      </c>
    </row>
    <row r="535" spans="10:10" x14ac:dyDescent="0.25">
      <c r="J535" s="12" t="str">
        <f>IF(AND(OR(AND(All!E521=$B$3,All!G521=$B$4),AND(All!E521=$B$4,All!G521=$B$3)),IF($B$5="All",TRUE(),All!A521=$B$5),IF($B$6="All",TRUE(),All!B521=$B$6),IF($B$7="All",TRUE(),All!C521=$B$7)),ROW(All!E521)-1,"")</f>
        <v/>
      </c>
    </row>
    <row r="536" spans="10:10" x14ac:dyDescent="0.25">
      <c r="J536" s="12" t="str">
        <f>IF(AND(OR(AND(All!E522=$B$3,All!G522=$B$4),AND(All!E522=$B$4,All!G522=$B$3)),IF($B$5="All",TRUE(),All!A522=$B$5),IF($B$6="All",TRUE(),All!B522=$B$6),IF($B$7="All",TRUE(),All!C522=$B$7)),ROW(All!E522)-1,"")</f>
        <v/>
      </c>
    </row>
    <row r="537" spans="10:10" x14ac:dyDescent="0.25">
      <c r="J537" s="12" t="str">
        <f>IF(AND(OR(AND(All!E523=$B$3,All!G523=$B$4),AND(All!E523=$B$4,All!G523=$B$3)),IF($B$5="All",TRUE(),All!A523=$B$5),IF($B$6="All",TRUE(),All!B523=$B$6),IF($B$7="All",TRUE(),All!C523=$B$7)),ROW(All!E523)-1,"")</f>
        <v/>
      </c>
    </row>
    <row r="538" spans="10:10" x14ac:dyDescent="0.25">
      <c r="J538" s="12" t="str">
        <f>IF(AND(OR(AND(All!E524=$B$3,All!G524=$B$4),AND(All!E524=$B$4,All!G524=$B$3)),IF($B$5="All",TRUE(),All!A524=$B$5),IF($B$6="All",TRUE(),All!B524=$B$6),IF($B$7="All",TRUE(),All!C524=$B$7)),ROW(All!E524)-1,"")</f>
        <v/>
      </c>
    </row>
    <row r="539" spans="10:10" x14ac:dyDescent="0.25">
      <c r="J539" s="12" t="str">
        <f>IF(AND(OR(AND(All!E525=$B$3,All!G525=$B$4),AND(All!E525=$B$4,All!G525=$B$3)),IF($B$5="All",TRUE(),All!A525=$B$5),IF($B$6="All",TRUE(),All!B525=$B$6),IF($B$7="All",TRUE(),All!C525=$B$7)),ROW(All!E525)-1,"")</f>
        <v/>
      </c>
    </row>
    <row r="540" spans="10:10" x14ac:dyDescent="0.25">
      <c r="J540" s="12" t="str">
        <f>IF(AND(OR(AND(All!E526=$B$3,All!G526=$B$4),AND(All!E526=$B$4,All!G526=$B$3)),IF($B$5="All",TRUE(),All!A526=$B$5),IF($B$6="All",TRUE(),All!B526=$B$6),IF($B$7="All",TRUE(),All!C526=$B$7)),ROW(All!E526)-1,"")</f>
        <v/>
      </c>
    </row>
    <row r="541" spans="10:10" x14ac:dyDescent="0.25">
      <c r="J541" s="12" t="str">
        <f>IF(AND(OR(AND(All!E527=$B$3,All!G527=$B$4),AND(All!E527=$B$4,All!G527=$B$3)),IF($B$5="All",TRUE(),All!A527=$B$5),IF($B$6="All",TRUE(),All!B527=$B$6),IF($B$7="All",TRUE(),All!C527=$B$7)),ROW(All!E527)-1,"")</f>
        <v/>
      </c>
    </row>
    <row r="542" spans="10:10" x14ac:dyDescent="0.25">
      <c r="J542" s="12" t="str">
        <f>IF(AND(OR(AND(All!E528=$B$3,All!G528=$B$4),AND(All!E528=$B$4,All!G528=$B$3)),IF($B$5="All",TRUE(),All!A528=$B$5),IF($B$6="All",TRUE(),All!B528=$B$6),IF($B$7="All",TRUE(),All!C528=$B$7)),ROW(All!E528)-1,"")</f>
        <v/>
      </c>
    </row>
    <row r="543" spans="10:10" x14ac:dyDescent="0.25">
      <c r="J543" s="12" t="str">
        <f>IF(AND(OR(AND(All!E529=$B$3,All!G529=$B$4),AND(All!E529=$B$4,All!G529=$B$3)),IF($B$5="All",TRUE(),All!A529=$B$5),IF($B$6="All",TRUE(),All!B529=$B$6),IF($B$7="All",TRUE(),All!C529=$B$7)),ROW(All!E529)-1,"")</f>
        <v/>
      </c>
    </row>
    <row r="544" spans="10:10" x14ac:dyDescent="0.25">
      <c r="J544" s="12" t="str">
        <f>IF(AND(OR(AND(All!E530=$B$3,All!G530=$B$4),AND(All!E530=$B$4,All!G530=$B$3)),IF($B$5="All",TRUE(),All!A530=$B$5),IF($B$6="All",TRUE(),All!B530=$B$6),IF($B$7="All",TRUE(),All!C530=$B$7)),ROW(All!E530)-1,"")</f>
        <v/>
      </c>
    </row>
    <row r="545" spans="10:10" x14ac:dyDescent="0.25">
      <c r="J545" s="12" t="str">
        <f>IF(AND(OR(AND(All!E531=$B$3,All!G531=$B$4),AND(All!E531=$B$4,All!G531=$B$3)),IF($B$5="All",TRUE(),All!A531=$B$5),IF($B$6="All",TRUE(),All!B531=$B$6),IF($B$7="All",TRUE(),All!C531=$B$7)),ROW(All!E531)-1,"")</f>
        <v/>
      </c>
    </row>
    <row r="546" spans="10:10" x14ac:dyDescent="0.25">
      <c r="J546" s="12" t="str">
        <f>IF(AND(OR(AND(All!E532=$B$3,All!G532=$B$4),AND(All!E532=$B$4,All!G532=$B$3)),IF($B$5="All",TRUE(),All!A532=$B$5),IF($B$6="All",TRUE(),All!B532=$B$6),IF($B$7="All",TRUE(),All!C532=$B$7)),ROW(All!E532)-1,"")</f>
        <v/>
      </c>
    </row>
    <row r="547" spans="10:10" x14ac:dyDescent="0.25">
      <c r="J547" s="12" t="str">
        <f>IF(AND(OR(AND(All!E533=$B$3,All!G533=$B$4),AND(All!E533=$B$4,All!G533=$B$3)),IF($B$5="All",TRUE(),All!A533=$B$5),IF($B$6="All",TRUE(),All!B533=$B$6),IF($B$7="All",TRUE(),All!C533=$B$7)),ROW(All!E533)-1,"")</f>
        <v/>
      </c>
    </row>
    <row r="548" spans="10:10" x14ac:dyDescent="0.25">
      <c r="J548" s="12" t="str">
        <f>IF(AND(OR(AND(All!E534=$B$3,All!G534=$B$4),AND(All!E534=$B$4,All!G534=$B$3)),IF($B$5="All",TRUE(),All!A534=$B$5),IF($B$6="All",TRUE(),All!B534=$B$6),IF($B$7="All",TRUE(),All!C534=$B$7)),ROW(All!E534)-1,"")</f>
        <v/>
      </c>
    </row>
    <row r="549" spans="10:10" x14ac:dyDescent="0.25">
      <c r="J549" s="12" t="str">
        <f>IF(AND(OR(AND(All!E535=$B$3,All!G535=$B$4),AND(All!E535=$B$4,All!G535=$B$3)),IF($B$5="All",TRUE(),All!A535=$B$5),IF($B$6="All",TRUE(),All!B535=$B$6),IF($B$7="All",TRUE(),All!C535=$B$7)),ROW(All!E535)-1,"")</f>
        <v/>
      </c>
    </row>
    <row r="550" spans="10:10" x14ac:dyDescent="0.25">
      <c r="J550" s="12" t="str">
        <f>IF(AND(OR(AND(All!E536=$B$3,All!G536=$B$4),AND(All!E536=$B$4,All!G536=$B$3)),IF($B$5="All",TRUE(),All!A536=$B$5),IF($B$6="All",TRUE(),All!B536=$B$6),IF($B$7="All",TRUE(),All!C536=$B$7)),ROW(All!E536)-1,"")</f>
        <v/>
      </c>
    </row>
    <row r="551" spans="10:10" x14ac:dyDescent="0.25">
      <c r="J551" s="12" t="str">
        <f>IF(AND(OR(AND(All!E537=$B$3,All!G537=$B$4),AND(All!E537=$B$4,All!G537=$B$3)),IF($B$5="All",TRUE(),All!A537=$B$5),IF($B$6="All",TRUE(),All!B537=$B$6),IF($B$7="All",TRUE(),All!C537=$B$7)),ROW(All!E537)-1,"")</f>
        <v/>
      </c>
    </row>
    <row r="552" spans="10:10" x14ac:dyDescent="0.25">
      <c r="J552" s="12" t="str">
        <f>IF(AND(OR(AND(All!E538=$B$3,All!G538=$B$4),AND(All!E538=$B$4,All!G538=$B$3)),IF($B$5="All",TRUE(),All!A538=$B$5),IF($B$6="All",TRUE(),All!B538=$B$6),IF($B$7="All",TRUE(),All!C538=$B$7)),ROW(All!E538)-1,"")</f>
        <v/>
      </c>
    </row>
    <row r="553" spans="10:10" x14ac:dyDescent="0.25">
      <c r="J553" s="12" t="str">
        <f>IF(AND(OR(AND(All!E539=$B$3,All!G539=$B$4),AND(All!E539=$B$4,All!G539=$B$3)),IF($B$5="All",TRUE(),All!A539=$B$5),IF($B$6="All",TRUE(),All!B539=$B$6),IF($B$7="All",TRUE(),All!C539=$B$7)),ROW(All!E539)-1,"")</f>
        <v/>
      </c>
    </row>
    <row r="554" spans="10:10" x14ac:dyDescent="0.25">
      <c r="J554" s="12" t="str">
        <f>IF(AND(OR(AND(All!E540=$B$3,All!G540=$B$4),AND(All!E540=$B$4,All!G540=$B$3)),IF($B$5="All",TRUE(),All!A540=$B$5),IF($B$6="All",TRUE(),All!B540=$B$6),IF($B$7="All",TRUE(),All!C540=$B$7)),ROW(All!E540)-1,"")</f>
        <v/>
      </c>
    </row>
    <row r="555" spans="10:10" x14ac:dyDescent="0.25">
      <c r="J555" s="12" t="str">
        <f>IF(AND(OR(AND(All!E541=$B$3,All!G541=$B$4),AND(All!E541=$B$4,All!G541=$B$3)),IF($B$5="All",TRUE(),All!A541=$B$5),IF($B$6="All",TRUE(),All!B541=$B$6),IF($B$7="All",TRUE(),All!C541=$B$7)),ROW(All!E541)-1,"")</f>
        <v/>
      </c>
    </row>
    <row r="556" spans="10:10" x14ac:dyDescent="0.25">
      <c r="J556" s="12" t="str">
        <f>IF(AND(OR(AND(All!E542=$B$3,All!G542=$B$4),AND(All!E542=$B$4,All!G542=$B$3)),IF($B$5="All",TRUE(),All!A542=$B$5),IF($B$6="All",TRUE(),All!B542=$B$6),IF($B$7="All",TRUE(),All!C542=$B$7)),ROW(All!E542)-1,"")</f>
        <v/>
      </c>
    </row>
    <row r="557" spans="10:10" x14ac:dyDescent="0.25">
      <c r="J557" s="12" t="str">
        <f>IF(AND(OR(AND(All!E543=$B$3,All!G543=$B$4),AND(All!E543=$B$4,All!G543=$B$3)),IF($B$5="All",TRUE(),All!A543=$B$5),IF($B$6="All",TRUE(),All!B543=$B$6),IF($B$7="All",TRUE(),All!C543=$B$7)),ROW(All!E543)-1,"")</f>
        <v/>
      </c>
    </row>
    <row r="558" spans="10:10" x14ac:dyDescent="0.25">
      <c r="J558" s="12" t="str">
        <f>IF(AND(OR(AND(All!E544=$B$3,All!G544=$B$4),AND(All!E544=$B$4,All!G544=$B$3)),IF($B$5="All",TRUE(),All!A544=$B$5),IF($B$6="All",TRUE(),All!B544=$B$6),IF($B$7="All",TRUE(),All!C544=$B$7)),ROW(All!E544)-1,"")</f>
        <v/>
      </c>
    </row>
    <row r="559" spans="10:10" x14ac:dyDescent="0.25">
      <c r="J559" s="12" t="str">
        <f>IF(AND(OR(AND(All!E545=$B$3,All!G545=$B$4),AND(All!E545=$B$4,All!G545=$B$3)),IF($B$5="All",TRUE(),All!A545=$B$5),IF($B$6="All",TRUE(),All!B545=$B$6),IF($B$7="All",TRUE(),All!C545=$B$7)),ROW(All!E545)-1,"")</f>
        <v/>
      </c>
    </row>
    <row r="560" spans="10:10" x14ac:dyDescent="0.25">
      <c r="J560" s="12" t="str">
        <f>IF(AND(OR(AND(All!E546=$B$3,All!G546=$B$4),AND(All!E546=$B$4,All!G546=$B$3)),IF($B$5="All",TRUE(),All!A546=$B$5),IF($B$6="All",TRUE(),All!B546=$B$6),IF($B$7="All",TRUE(),All!C546=$B$7)),ROW(All!E546)-1,"")</f>
        <v/>
      </c>
    </row>
    <row r="561" spans="10:10" x14ac:dyDescent="0.25">
      <c r="J561" s="12" t="str">
        <f>IF(AND(OR(AND(All!E547=$B$3,All!G547=$B$4),AND(All!E547=$B$4,All!G547=$B$3)),IF($B$5="All",TRUE(),All!A547=$B$5),IF($B$6="All",TRUE(),All!B547=$B$6),IF($B$7="All",TRUE(),All!C547=$B$7)),ROW(All!E547)-1,"")</f>
        <v/>
      </c>
    </row>
    <row r="562" spans="10:10" x14ac:dyDescent="0.25">
      <c r="J562" s="12" t="str">
        <f>IF(AND(OR(AND(All!E548=$B$3,All!G548=$B$4),AND(All!E548=$B$4,All!G548=$B$3)),IF($B$5="All",TRUE(),All!A548=$B$5),IF($B$6="All",TRUE(),All!B548=$B$6),IF($B$7="All",TRUE(),All!C548=$B$7)),ROW(All!E548)-1,"")</f>
        <v/>
      </c>
    </row>
    <row r="563" spans="10:10" x14ac:dyDescent="0.25">
      <c r="J563" s="12" t="str">
        <f>IF(AND(OR(AND(All!E549=$B$3,All!G549=$B$4),AND(All!E549=$B$4,All!G549=$B$3)),IF($B$5="All",TRUE(),All!A549=$B$5),IF($B$6="All",TRUE(),All!B549=$B$6),IF($B$7="All",TRUE(),All!C549=$B$7)),ROW(All!E549)-1,"")</f>
        <v/>
      </c>
    </row>
    <row r="564" spans="10:10" x14ac:dyDescent="0.25">
      <c r="J564" s="12" t="str">
        <f>IF(AND(OR(AND(All!E550=$B$3,All!G550=$B$4),AND(All!E550=$B$4,All!G550=$B$3)),IF($B$5="All",TRUE(),All!A550=$B$5),IF($B$6="All",TRUE(),All!B550=$B$6),IF($B$7="All",TRUE(),All!C550=$B$7)),ROW(All!E550)-1,"")</f>
        <v/>
      </c>
    </row>
    <row r="565" spans="10:10" x14ac:dyDescent="0.25">
      <c r="J565" s="12" t="str">
        <f>IF(AND(OR(AND(All!E551=$B$3,All!G551=$B$4),AND(All!E551=$B$4,All!G551=$B$3)),IF($B$5="All",TRUE(),All!A551=$B$5),IF($B$6="All",TRUE(),All!B551=$B$6),IF($B$7="All",TRUE(),All!C551=$B$7)),ROW(All!E551)-1,"")</f>
        <v/>
      </c>
    </row>
    <row r="566" spans="10:10" x14ac:dyDescent="0.25">
      <c r="J566" s="12" t="str">
        <f>IF(AND(OR(AND(All!E552=$B$3,All!G552=$B$4),AND(All!E552=$B$4,All!G552=$B$3)),IF($B$5="All",TRUE(),All!A552=$B$5),IF($B$6="All",TRUE(),All!B552=$B$6),IF($B$7="All",TRUE(),All!C552=$B$7)),ROW(All!E552)-1,"")</f>
        <v/>
      </c>
    </row>
    <row r="567" spans="10:10" x14ac:dyDescent="0.25">
      <c r="J567" s="12" t="str">
        <f>IF(AND(OR(AND(All!E553=$B$3,All!G553=$B$4),AND(All!E553=$B$4,All!G553=$B$3)),IF($B$5="All",TRUE(),All!A553=$B$5),IF($B$6="All",TRUE(),All!B553=$B$6),IF($B$7="All",TRUE(),All!C553=$B$7)),ROW(All!E553)-1,"")</f>
        <v/>
      </c>
    </row>
    <row r="568" spans="10:10" x14ac:dyDescent="0.25">
      <c r="J568" s="12" t="str">
        <f>IF(AND(OR(AND(All!E554=$B$3,All!G554=$B$4),AND(All!E554=$B$4,All!G554=$B$3)),IF($B$5="All",TRUE(),All!A554=$B$5),IF($B$6="All",TRUE(),All!B554=$B$6),IF($B$7="All",TRUE(),All!C554=$B$7)),ROW(All!E554)-1,"")</f>
        <v/>
      </c>
    </row>
    <row r="569" spans="10:10" x14ac:dyDescent="0.25">
      <c r="J569" s="12" t="str">
        <f>IF(AND(OR(AND(All!E555=$B$3,All!G555=$B$4),AND(All!E555=$B$4,All!G555=$B$3)),IF($B$5="All",TRUE(),All!A555=$B$5),IF($B$6="All",TRUE(),All!B555=$B$6),IF($B$7="All",TRUE(),All!C555=$B$7)),ROW(All!E555)-1,"")</f>
        <v/>
      </c>
    </row>
    <row r="570" spans="10:10" x14ac:dyDescent="0.25">
      <c r="J570" s="12" t="str">
        <f>IF(AND(OR(AND(All!E556=$B$3,All!G556=$B$4),AND(All!E556=$B$4,All!G556=$B$3)),IF($B$5="All",TRUE(),All!A556=$B$5),IF($B$6="All",TRUE(),All!B556=$B$6),IF($B$7="All",TRUE(),All!C556=$B$7)),ROW(All!E556)-1,"")</f>
        <v/>
      </c>
    </row>
    <row r="571" spans="10:10" x14ac:dyDescent="0.25">
      <c r="J571" s="12" t="str">
        <f>IF(AND(OR(AND(All!E557=$B$3,All!G557=$B$4),AND(All!E557=$B$4,All!G557=$B$3)),IF($B$5="All",TRUE(),All!A557=$B$5),IF($B$6="All",TRUE(),All!B557=$B$6),IF($B$7="All",TRUE(),All!C557=$B$7)),ROW(All!E557)-1,"")</f>
        <v/>
      </c>
    </row>
    <row r="572" spans="10:10" x14ac:dyDescent="0.25">
      <c r="J572" s="12" t="str">
        <f>IF(AND(OR(AND(All!E558=$B$3,All!G558=$B$4),AND(All!E558=$B$4,All!G558=$B$3)),IF($B$5="All",TRUE(),All!A558=$B$5),IF($B$6="All",TRUE(),All!B558=$B$6),IF($B$7="All",TRUE(),All!C558=$B$7)),ROW(All!E558)-1,"")</f>
        <v/>
      </c>
    </row>
    <row r="573" spans="10:10" x14ac:dyDescent="0.25">
      <c r="J573" s="12" t="str">
        <f>IF(AND(OR(AND(All!E559=$B$3,All!G559=$B$4),AND(All!E559=$B$4,All!G559=$B$3)),IF($B$5="All",TRUE(),All!A559=$B$5),IF($B$6="All",TRUE(),All!B559=$B$6),IF($B$7="All",TRUE(),All!C559=$B$7)),ROW(All!E559)-1,"")</f>
        <v/>
      </c>
    </row>
    <row r="574" spans="10:10" x14ac:dyDescent="0.25">
      <c r="J574" s="12" t="str">
        <f>IF(AND(OR(AND(All!E560=$B$3,All!G560=$B$4),AND(All!E560=$B$4,All!G560=$B$3)),IF($B$5="All",TRUE(),All!A560=$B$5),IF($B$6="All",TRUE(),All!B560=$B$6),IF($B$7="All",TRUE(),All!C560=$B$7)),ROW(All!E560)-1,"")</f>
        <v/>
      </c>
    </row>
    <row r="575" spans="10:10" x14ac:dyDescent="0.25">
      <c r="J575" s="12" t="str">
        <f>IF(AND(OR(AND(All!E561=$B$3,All!G561=$B$4),AND(All!E561=$B$4,All!G561=$B$3)),IF($B$5="All",TRUE(),All!A561=$B$5),IF($B$6="All",TRUE(),All!B561=$B$6),IF($B$7="All",TRUE(),All!C561=$B$7)),ROW(All!E561)-1,"")</f>
        <v/>
      </c>
    </row>
    <row r="576" spans="10:10" x14ac:dyDescent="0.25">
      <c r="J576" s="12" t="str">
        <f>IF(AND(OR(AND(All!E562=$B$3,All!G562=$B$4),AND(All!E562=$B$4,All!G562=$B$3)),IF($B$5="All",TRUE(),All!A562=$B$5),IF($B$6="All",TRUE(),All!B562=$B$6),IF($B$7="All",TRUE(),All!C562=$B$7)),ROW(All!E562)-1,"")</f>
        <v/>
      </c>
    </row>
    <row r="577" spans="10:10" x14ac:dyDescent="0.25">
      <c r="J577" s="12" t="str">
        <f>IF(AND(OR(AND(All!E563=$B$3,All!G563=$B$4),AND(All!E563=$B$4,All!G563=$B$3)),IF($B$5="All",TRUE(),All!A563=$B$5),IF($B$6="All",TRUE(),All!B563=$B$6),IF($B$7="All",TRUE(),All!C563=$B$7)),ROW(All!E563)-1,"")</f>
        <v/>
      </c>
    </row>
    <row r="578" spans="10:10" x14ac:dyDescent="0.25">
      <c r="J578" s="12" t="str">
        <f>IF(AND(OR(AND(All!E564=$B$3,All!G564=$B$4),AND(All!E564=$B$4,All!G564=$B$3)),IF($B$5="All",TRUE(),All!A564=$B$5),IF($B$6="All",TRUE(),All!B564=$B$6),IF($B$7="All",TRUE(),All!C564=$B$7)),ROW(All!E564)-1,"")</f>
        <v/>
      </c>
    </row>
    <row r="579" spans="10:10" x14ac:dyDescent="0.25">
      <c r="J579" s="12" t="str">
        <f>IF(AND(OR(AND(All!E565=$B$3,All!G565=$B$4),AND(All!E565=$B$4,All!G565=$B$3)),IF($B$5="All",TRUE(),All!A565=$B$5),IF($B$6="All",TRUE(),All!B565=$B$6),IF($B$7="All",TRUE(),All!C565=$B$7)),ROW(All!E565)-1,"")</f>
        <v/>
      </c>
    </row>
    <row r="580" spans="10:10" x14ac:dyDescent="0.25">
      <c r="J580" s="12" t="str">
        <f>IF(AND(OR(AND(All!E566=$B$3,All!G566=$B$4),AND(All!E566=$B$4,All!G566=$B$3)),IF($B$5="All",TRUE(),All!A566=$B$5),IF($B$6="All",TRUE(),All!B566=$B$6),IF($B$7="All",TRUE(),All!C566=$B$7)),ROW(All!E566)-1,"")</f>
        <v/>
      </c>
    </row>
    <row r="581" spans="10:10" x14ac:dyDescent="0.25">
      <c r="J581" s="12" t="str">
        <f>IF(AND(OR(AND(All!E567=$B$3,All!G567=$B$4),AND(All!E567=$B$4,All!G567=$B$3)),IF($B$5="All",TRUE(),All!A567=$B$5),IF($B$6="All",TRUE(),All!B567=$B$6),IF($B$7="All",TRUE(),All!C567=$B$7)),ROW(All!E567)-1,"")</f>
        <v/>
      </c>
    </row>
    <row r="582" spans="10:10" x14ac:dyDescent="0.25">
      <c r="J582" s="12" t="str">
        <f>IF(AND(OR(AND(All!E568=$B$3,All!G568=$B$4),AND(All!E568=$B$4,All!G568=$B$3)),IF($B$5="All",TRUE(),All!A568=$B$5),IF($B$6="All",TRUE(),All!B568=$B$6),IF($B$7="All",TRUE(),All!C568=$B$7)),ROW(All!E568)-1,"")</f>
        <v/>
      </c>
    </row>
    <row r="583" spans="10:10" x14ac:dyDescent="0.25">
      <c r="J583" s="12" t="str">
        <f>IF(AND(OR(AND(All!E569=$B$3,All!G569=$B$4),AND(All!E569=$B$4,All!G569=$B$3)),IF($B$5="All",TRUE(),All!A569=$B$5),IF($B$6="All",TRUE(),All!B569=$B$6),IF($B$7="All",TRUE(),All!C569=$B$7)),ROW(All!E569)-1,"")</f>
        <v/>
      </c>
    </row>
    <row r="584" spans="10:10" x14ac:dyDescent="0.25">
      <c r="J584" s="12" t="str">
        <f>IF(AND(OR(AND(All!E570=$B$3,All!G570=$B$4),AND(All!E570=$B$4,All!G570=$B$3)),IF($B$5="All",TRUE(),All!A570=$B$5),IF($B$6="All",TRUE(),All!B570=$B$6),IF($B$7="All",TRUE(),All!C570=$B$7)),ROW(All!E570)-1,"")</f>
        <v/>
      </c>
    </row>
    <row r="585" spans="10:10" x14ac:dyDescent="0.25">
      <c r="J585" s="12" t="str">
        <f>IF(AND(OR(AND(All!E571=$B$3,All!G571=$B$4),AND(All!E571=$B$4,All!G571=$B$3)),IF($B$5="All",TRUE(),All!A571=$B$5),IF($B$6="All",TRUE(),All!B571=$B$6),IF($B$7="All",TRUE(),All!C571=$B$7)),ROW(All!E571)-1,"")</f>
        <v/>
      </c>
    </row>
    <row r="586" spans="10:10" x14ac:dyDescent="0.25">
      <c r="J586" s="12" t="str">
        <f>IF(AND(OR(AND(All!E572=$B$3,All!G572=$B$4),AND(All!E572=$B$4,All!G572=$B$3)),IF($B$5="All",TRUE(),All!A572=$B$5),IF($B$6="All",TRUE(),All!B572=$B$6),IF($B$7="All",TRUE(),All!C572=$B$7)),ROW(All!E572)-1,"")</f>
        <v/>
      </c>
    </row>
    <row r="587" spans="10:10" x14ac:dyDescent="0.25">
      <c r="J587" s="12" t="str">
        <f>IF(AND(OR(AND(All!E573=$B$3,All!G573=$B$4),AND(All!E573=$B$4,All!G573=$B$3)),IF($B$5="All",TRUE(),All!A573=$B$5),IF($B$6="All",TRUE(),All!B573=$B$6),IF($B$7="All",TRUE(),All!C573=$B$7)),ROW(All!E573)-1,"")</f>
        <v/>
      </c>
    </row>
    <row r="588" spans="10:10" x14ac:dyDescent="0.25">
      <c r="J588" s="12" t="str">
        <f>IF(AND(OR(AND(All!E574=$B$3,All!G574=$B$4),AND(All!E574=$B$4,All!G574=$B$3)),IF($B$5="All",TRUE(),All!A574=$B$5),IF($B$6="All",TRUE(),All!B574=$B$6),IF($B$7="All",TRUE(),All!C574=$B$7)),ROW(All!E574)-1,"")</f>
        <v/>
      </c>
    </row>
    <row r="589" spans="10:10" x14ac:dyDescent="0.25">
      <c r="J589" s="12" t="str">
        <f>IF(AND(OR(AND(All!E575=$B$3,All!G575=$B$4),AND(All!E575=$B$4,All!G575=$B$3)),IF($B$5="All",TRUE(),All!A575=$B$5),IF($B$6="All",TRUE(),All!B575=$B$6),IF($B$7="All",TRUE(),All!C575=$B$7)),ROW(All!E575)-1,"")</f>
        <v/>
      </c>
    </row>
    <row r="590" spans="10:10" x14ac:dyDescent="0.25">
      <c r="J590" s="12" t="str">
        <f>IF(AND(OR(AND(All!E576=$B$3,All!G576=$B$4),AND(All!E576=$B$4,All!G576=$B$3)),IF($B$5="All",TRUE(),All!A576=$B$5),IF($B$6="All",TRUE(),All!B576=$B$6),IF($B$7="All",TRUE(),All!C576=$B$7)),ROW(All!E576)-1,"")</f>
        <v/>
      </c>
    </row>
    <row r="591" spans="10:10" x14ac:dyDescent="0.25">
      <c r="J591" s="12" t="str">
        <f>IF(AND(OR(AND(All!E577=$B$3,All!G577=$B$4),AND(All!E577=$B$4,All!G577=$B$3)),IF($B$5="All",TRUE(),All!A577=$B$5),IF($B$6="All",TRUE(),All!B577=$B$6),IF($B$7="All",TRUE(),All!C577=$B$7)),ROW(All!E577)-1,"")</f>
        <v/>
      </c>
    </row>
    <row r="592" spans="10:10" x14ac:dyDescent="0.25">
      <c r="J592" s="12" t="str">
        <f>IF(AND(OR(AND(All!E578=$B$3,All!G578=$B$4),AND(All!E578=$B$4,All!G578=$B$3)),IF($B$5="All",TRUE(),All!A578=$B$5),IF($B$6="All",TRUE(),All!B578=$B$6),IF($B$7="All",TRUE(),All!C578=$B$7)),ROW(All!E578)-1,"")</f>
        <v/>
      </c>
    </row>
    <row r="593" spans="10:10" x14ac:dyDescent="0.25">
      <c r="J593" s="12" t="str">
        <f>IF(AND(OR(AND(All!E579=$B$3,All!G579=$B$4),AND(All!E579=$B$4,All!G579=$B$3)),IF($B$5="All",TRUE(),All!A579=$B$5),IF($B$6="All",TRUE(),All!B579=$B$6),IF($B$7="All",TRUE(),All!C579=$B$7)),ROW(All!E579)-1,"")</f>
        <v/>
      </c>
    </row>
    <row r="594" spans="10:10" x14ac:dyDescent="0.25">
      <c r="J594" s="12" t="str">
        <f>IF(AND(OR(AND(All!E580=$B$3,All!G580=$B$4),AND(All!E580=$B$4,All!G580=$B$3)),IF($B$5="All",TRUE(),All!A580=$B$5),IF($B$6="All",TRUE(),All!B580=$B$6),IF($B$7="All",TRUE(),All!C580=$B$7)),ROW(All!E580)-1,"")</f>
        <v/>
      </c>
    </row>
    <row r="595" spans="10:10" x14ac:dyDescent="0.25">
      <c r="J595" s="12" t="str">
        <f>IF(AND(OR(AND(All!E581=$B$3,All!G581=$B$4),AND(All!E581=$B$4,All!G581=$B$3)),IF($B$5="All",TRUE(),All!A581=$B$5),IF($B$6="All",TRUE(),All!B581=$B$6),IF($B$7="All",TRUE(),All!C581=$B$7)),ROW(All!E581)-1,"")</f>
        <v/>
      </c>
    </row>
    <row r="596" spans="10:10" x14ac:dyDescent="0.25">
      <c r="J596" s="12" t="str">
        <f>IF(AND(OR(AND(All!E582=$B$3,All!G582=$B$4),AND(All!E582=$B$4,All!G582=$B$3)),IF($B$5="All",TRUE(),All!A582=$B$5),IF($B$6="All",TRUE(),All!B582=$B$6),IF($B$7="All",TRUE(),All!C582=$B$7)),ROW(All!E582)-1,"")</f>
        <v/>
      </c>
    </row>
    <row r="597" spans="10:10" x14ac:dyDescent="0.25">
      <c r="J597" s="12" t="str">
        <f>IF(AND(OR(AND(All!E583=$B$3,All!G583=$B$4),AND(All!E583=$B$4,All!G583=$B$3)),IF($B$5="All",TRUE(),All!A583=$B$5),IF($B$6="All",TRUE(),All!B583=$B$6),IF($B$7="All",TRUE(),All!C583=$B$7)),ROW(All!E583)-1,"")</f>
        <v/>
      </c>
    </row>
    <row r="598" spans="10:10" x14ac:dyDescent="0.25">
      <c r="J598" s="12" t="str">
        <f>IF(AND(OR(AND(All!E584=$B$3,All!G584=$B$4),AND(All!E584=$B$4,All!G584=$B$3)),IF($B$5="All",TRUE(),All!A584=$B$5),IF($B$6="All",TRUE(),All!B584=$B$6),IF($B$7="All",TRUE(),All!C584=$B$7)),ROW(All!E584)-1,"")</f>
        <v/>
      </c>
    </row>
    <row r="599" spans="10:10" x14ac:dyDescent="0.25">
      <c r="J599" s="12" t="str">
        <f>IF(AND(OR(AND(All!E585=$B$3,All!G585=$B$4),AND(All!E585=$B$4,All!G585=$B$3)),IF($B$5="All",TRUE(),All!A585=$B$5),IF($B$6="All",TRUE(),All!B585=$B$6),IF($B$7="All",TRUE(),All!C585=$B$7)),ROW(All!E585)-1,"")</f>
        <v/>
      </c>
    </row>
    <row r="600" spans="10:10" x14ac:dyDescent="0.25">
      <c r="J600" s="12" t="str">
        <f>IF(AND(OR(AND(All!E586=$B$3,All!G586=$B$4),AND(All!E586=$B$4,All!G586=$B$3)),IF($B$5="All",TRUE(),All!A586=$B$5),IF($B$6="All",TRUE(),All!B586=$B$6),IF($B$7="All",TRUE(),All!C586=$B$7)),ROW(All!E586)-1,"")</f>
        <v/>
      </c>
    </row>
    <row r="601" spans="10:10" x14ac:dyDescent="0.25">
      <c r="J601" s="12" t="str">
        <f>IF(AND(OR(AND(All!E587=$B$3,All!G587=$B$4),AND(All!E587=$B$4,All!G587=$B$3)),IF($B$5="All",TRUE(),All!A587=$B$5),IF($B$6="All",TRUE(),All!B587=$B$6),IF($B$7="All",TRUE(),All!C587=$B$7)),ROW(All!E587)-1,"")</f>
        <v/>
      </c>
    </row>
    <row r="602" spans="10:10" x14ac:dyDescent="0.25">
      <c r="J602" s="12" t="str">
        <f>IF(AND(OR(AND(All!E588=$B$3,All!G588=$B$4),AND(All!E588=$B$4,All!G588=$B$3)),IF($B$5="All",TRUE(),All!A588=$B$5),IF($B$6="All",TRUE(),All!B588=$B$6),IF($B$7="All",TRUE(),All!C588=$B$7)),ROW(All!E588)-1,"")</f>
        <v/>
      </c>
    </row>
    <row r="603" spans="10:10" x14ac:dyDescent="0.25">
      <c r="J603" s="12" t="str">
        <f>IF(AND(OR(AND(All!E589=$B$3,All!G589=$B$4),AND(All!E589=$B$4,All!G589=$B$3)),IF($B$5="All",TRUE(),All!A589=$B$5),IF($B$6="All",TRUE(),All!B589=$B$6),IF($B$7="All",TRUE(),All!C589=$B$7)),ROW(All!E589)-1,"")</f>
        <v/>
      </c>
    </row>
    <row r="604" spans="10:10" x14ac:dyDescent="0.25">
      <c r="J604" s="12" t="str">
        <f>IF(AND(OR(AND(All!E590=$B$3,All!G590=$B$4),AND(All!E590=$B$4,All!G590=$B$3)),IF($B$5="All",TRUE(),All!A590=$B$5),IF($B$6="All",TRUE(),All!B590=$B$6),IF($B$7="All",TRUE(),All!C590=$B$7)),ROW(All!E590)-1,"")</f>
        <v/>
      </c>
    </row>
    <row r="605" spans="10:10" x14ac:dyDescent="0.25">
      <c r="J605" s="12" t="str">
        <f>IF(AND(OR(AND(All!E591=$B$3,All!G591=$B$4),AND(All!E591=$B$4,All!G591=$B$3)),IF($B$5="All",TRUE(),All!A591=$B$5),IF($B$6="All",TRUE(),All!B591=$B$6),IF($B$7="All",TRUE(),All!C591=$B$7)),ROW(All!E591)-1,"")</f>
        <v/>
      </c>
    </row>
    <row r="606" spans="10:10" x14ac:dyDescent="0.25">
      <c r="J606" s="12" t="str">
        <f>IF(AND(OR(AND(All!E592=$B$3,All!G592=$B$4),AND(All!E592=$B$4,All!G592=$B$3)),IF($B$5="All",TRUE(),All!A592=$B$5),IF($B$6="All",TRUE(),All!B592=$B$6),IF($B$7="All",TRUE(),All!C592=$B$7)),ROW(All!E592)-1,"")</f>
        <v/>
      </c>
    </row>
    <row r="607" spans="10:10" x14ac:dyDescent="0.25">
      <c r="J607" s="12" t="str">
        <f>IF(AND(OR(AND(All!E593=$B$3,All!G593=$B$4),AND(All!E593=$B$4,All!G593=$B$3)),IF($B$5="All",TRUE(),All!A593=$B$5),IF($B$6="All",TRUE(),All!B593=$B$6),IF($B$7="All",TRUE(),All!C593=$B$7)),ROW(All!E593)-1,"")</f>
        <v/>
      </c>
    </row>
    <row r="608" spans="10:10" x14ac:dyDescent="0.25">
      <c r="J608" s="12" t="str">
        <f>IF(AND(OR(AND(All!E594=$B$3,All!G594=$B$4),AND(All!E594=$B$4,All!G594=$B$3)),IF($B$5="All",TRUE(),All!A594=$B$5),IF($B$6="All",TRUE(),All!B594=$B$6),IF($B$7="All",TRUE(),All!C594=$B$7)),ROW(All!E594)-1,"")</f>
        <v/>
      </c>
    </row>
    <row r="609" spans="10:10" x14ac:dyDescent="0.25">
      <c r="J609" s="12" t="str">
        <f>IF(AND(OR(AND(All!E595=$B$3,All!G595=$B$4),AND(All!E595=$B$4,All!G595=$B$3)),IF($B$5="All",TRUE(),All!A595=$B$5),IF($B$6="All",TRUE(),All!B595=$B$6),IF($B$7="All",TRUE(),All!C595=$B$7)),ROW(All!E595)-1,"")</f>
        <v/>
      </c>
    </row>
    <row r="610" spans="10:10" x14ac:dyDescent="0.25">
      <c r="J610" s="12" t="str">
        <f>IF(AND(OR(AND(All!E596=$B$3,All!G596=$B$4),AND(All!E596=$B$4,All!G596=$B$3)),IF($B$5="All",TRUE(),All!A596=$B$5),IF($B$6="All",TRUE(),All!B596=$B$6),IF($B$7="All",TRUE(),All!C596=$B$7)),ROW(All!E596)-1,"")</f>
        <v/>
      </c>
    </row>
    <row r="611" spans="10:10" x14ac:dyDescent="0.25">
      <c r="J611" s="12" t="str">
        <f>IF(AND(OR(AND(All!E597=$B$3,All!G597=$B$4),AND(All!E597=$B$4,All!G597=$B$3)),IF($B$5="All",TRUE(),All!A597=$B$5),IF($B$6="All",TRUE(),All!B597=$B$6),IF($B$7="All",TRUE(),All!C597=$B$7)),ROW(All!E597)-1,"")</f>
        <v/>
      </c>
    </row>
    <row r="612" spans="10:10" x14ac:dyDescent="0.25">
      <c r="J612" s="12" t="str">
        <f>IF(AND(OR(AND(All!E598=$B$3,All!G598=$B$4),AND(All!E598=$B$4,All!G598=$B$3)),IF($B$5="All",TRUE(),All!A598=$B$5),IF($B$6="All",TRUE(),All!B598=$B$6),IF($B$7="All",TRUE(),All!C598=$B$7)),ROW(All!E598)-1,"")</f>
        <v/>
      </c>
    </row>
    <row r="613" spans="10:10" x14ac:dyDescent="0.25">
      <c r="J613" s="12" t="str">
        <f>IF(AND(OR(AND(All!E599=$B$3,All!G599=$B$4),AND(All!E599=$B$4,All!G599=$B$3)),IF($B$5="All",TRUE(),All!A599=$B$5),IF($B$6="All",TRUE(),All!B599=$B$6),IF($B$7="All",TRUE(),All!C599=$B$7)),ROW(All!E599)-1,"")</f>
        <v/>
      </c>
    </row>
    <row r="614" spans="10:10" x14ac:dyDescent="0.25">
      <c r="J614" s="12" t="str">
        <f>IF(AND(OR(AND(All!E600=$B$3,All!G600=$B$4),AND(All!E600=$B$4,All!G600=$B$3)),IF($B$5="All",TRUE(),All!A600=$B$5),IF($B$6="All",TRUE(),All!B600=$B$6),IF($B$7="All",TRUE(),All!C600=$B$7)),ROW(All!E600)-1,"")</f>
        <v/>
      </c>
    </row>
    <row r="615" spans="10:10" x14ac:dyDescent="0.25">
      <c r="J615" s="12" t="str">
        <f>IF(AND(OR(AND(All!E601=$B$3,All!G601=$B$4),AND(All!E601=$B$4,All!G601=$B$3)),IF($B$5="All",TRUE(),All!A601=$B$5),IF($B$6="All",TRUE(),All!B601=$B$6),IF($B$7="All",TRUE(),All!C601=$B$7)),ROW(All!E601)-1,"")</f>
        <v/>
      </c>
    </row>
    <row r="616" spans="10:10" x14ac:dyDescent="0.25">
      <c r="J616" s="12" t="str">
        <f>IF(AND(OR(AND(All!E602=$B$3,All!G602=$B$4),AND(All!E602=$B$4,All!G602=$B$3)),IF($B$5="All",TRUE(),All!A602=$B$5),IF($B$6="All",TRUE(),All!B602=$B$6),IF($B$7="All",TRUE(),All!C602=$B$7)),ROW(All!E602)-1,"")</f>
        <v/>
      </c>
    </row>
    <row r="617" spans="10:10" x14ac:dyDescent="0.25">
      <c r="J617" s="12" t="str">
        <f>IF(AND(OR(AND(All!E603=$B$3,All!G603=$B$4),AND(All!E603=$B$4,All!G603=$B$3)),IF($B$5="All",TRUE(),All!A603=$B$5),IF($B$6="All",TRUE(),All!B603=$B$6),IF($B$7="All",TRUE(),All!C603=$B$7)),ROW(All!E603)-1,"")</f>
        <v/>
      </c>
    </row>
    <row r="618" spans="10:10" x14ac:dyDescent="0.25">
      <c r="J618" s="12" t="str">
        <f>IF(AND(OR(AND(All!E604=$B$3,All!G604=$B$4),AND(All!E604=$B$4,All!G604=$B$3)),IF($B$5="All",TRUE(),All!A604=$B$5),IF($B$6="All",TRUE(),All!B604=$B$6),IF($B$7="All",TRUE(),All!C604=$B$7)),ROW(All!E604)-1,"")</f>
        <v/>
      </c>
    </row>
    <row r="619" spans="10:10" x14ac:dyDescent="0.25">
      <c r="J619" s="12" t="str">
        <f>IF(AND(OR(AND(All!E605=$B$3,All!G605=$B$4),AND(All!E605=$B$4,All!G605=$B$3)),IF($B$5="All",TRUE(),All!A605=$B$5),IF($B$6="All",TRUE(),All!B605=$B$6),IF($B$7="All",TRUE(),All!C605=$B$7)),ROW(All!E605)-1,"")</f>
        <v/>
      </c>
    </row>
    <row r="620" spans="10:10" x14ac:dyDescent="0.25">
      <c r="J620" s="12" t="str">
        <f>IF(AND(OR(AND(All!E606=$B$3,All!G606=$B$4),AND(All!E606=$B$4,All!G606=$B$3)),IF($B$5="All",TRUE(),All!A606=$B$5),IF($B$6="All",TRUE(),All!B606=$B$6),IF($B$7="All",TRUE(),All!C606=$B$7)),ROW(All!E606)-1,"")</f>
        <v/>
      </c>
    </row>
    <row r="621" spans="10:10" x14ac:dyDescent="0.25">
      <c r="J621" s="12" t="str">
        <f>IF(AND(OR(AND(All!E607=$B$3,All!G607=$B$4),AND(All!E607=$B$4,All!G607=$B$3)),IF($B$5="All",TRUE(),All!A607=$B$5),IF($B$6="All",TRUE(),All!B607=$B$6),IF($B$7="All",TRUE(),All!C607=$B$7)),ROW(All!E607)-1,"")</f>
        <v/>
      </c>
    </row>
    <row r="622" spans="10:10" x14ac:dyDescent="0.25">
      <c r="J622" s="12" t="str">
        <f>IF(AND(OR(AND(All!E608=$B$3,All!G608=$B$4),AND(All!E608=$B$4,All!G608=$B$3)),IF($B$5="All",TRUE(),All!A608=$B$5),IF($B$6="All",TRUE(),All!B608=$B$6),IF($B$7="All",TRUE(),All!C608=$B$7)),ROW(All!E608)-1,"")</f>
        <v/>
      </c>
    </row>
    <row r="623" spans="10:10" x14ac:dyDescent="0.25">
      <c r="J623" s="12" t="str">
        <f>IF(AND(OR(AND(All!E609=$B$3,All!G609=$B$4),AND(All!E609=$B$4,All!G609=$B$3)),IF($B$5="All",TRUE(),All!A609=$B$5),IF($B$6="All",TRUE(),All!B609=$B$6),IF($B$7="All",TRUE(),All!C609=$B$7)),ROW(All!E609)-1,"")</f>
        <v/>
      </c>
    </row>
    <row r="624" spans="10:10" x14ac:dyDescent="0.25">
      <c r="J624" s="12" t="str">
        <f>IF(AND(OR(AND(All!E610=$B$3,All!G610=$B$4),AND(All!E610=$B$4,All!G610=$B$3)),IF($B$5="All",TRUE(),All!A610=$B$5),IF($B$6="All",TRUE(),All!B610=$B$6),IF($B$7="All",TRUE(),All!C610=$B$7)),ROW(All!E610)-1,"")</f>
        <v/>
      </c>
    </row>
    <row r="625" spans="10:10" x14ac:dyDescent="0.25">
      <c r="J625" s="12" t="str">
        <f>IF(AND(OR(AND(All!E611=$B$3,All!G611=$B$4),AND(All!E611=$B$4,All!G611=$B$3)),IF($B$5="All",TRUE(),All!A611=$B$5),IF($B$6="All",TRUE(),All!B611=$B$6),IF($B$7="All",TRUE(),All!C611=$B$7)),ROW(All!E611)-1,"")</f>
        <v/>
      </c>
    </row>
    <row r="626" spans="10:10" x14ac:dyDescent="0.25">
      <c r="J626" s="12" t="str">
        <f>IF(AND(OR(AND(All!E612=$B$3,All!G612=$B$4),AND(All!E612=$B$4,All!G612=$B$3)),IF($B$5="All",TRUE(),All!A612=$B$5),IF($B$6="All",TRUE(),All!B612=$B$6),IF($B$7="All",TRUE(),All!C612=$B$7)),ROW(All!E612)-1,"")</f>
        <v/>
      </c>
    </row>
    <row r="627" spans="10:10" x14ac:dyDescent="0.25">
      <c r="J627" s="12" t="str">
        <f>IF(AND(OR(AND(All!E613=$B$3,All!G613=$B$4),AND(All!E613=$B$4,All!G613=$B$3)),IF($B$5="All",TRUE(),All!A613=$B$5),IF($B$6="All",TRUE(),All!B613=$B$6),IF($B$7="All",TRUE(),All!C613=$B$7)),ROW(All!E613)-1,"")</f>
        <v/>
      </c>
    </row>
    <row r="628" spans="10:10" x14ac:dyDescent="0.25">
      <c r="J628" s="12" t="str">
        <f>IF(AND(OR(AND(All!E614=$B$3,All!G614=$B$4),AND(All!E614=$B$4,All!G614=$B$3)),IF($B$5="All",TRUE(),All!A614=$B$5),IF($B$6="All",TRUE(),All!B614=$B$6),IF($B$7="All",TRUE(),All!C614=$B$7)),ROW(All!E614)-1,"")</f>
        <v/>
      </c>
    </row>
    <row r="629" spans="10:10" x14ac:dyDescent="0.25">
      <c r="J629" s="12" t="str">
        <f>IF(AND(OR(AND(All!E615=$B$3,All!G615=$B$4),AND(All!E615=$B$4,All!G615=$B$3)),IF($B$5="All",TRUE(),All!A615=$B$5),IF($B$6="All",TRUE(),All!B615=$B$6),IF($B$7="All",TRUE(),All!C615=$B$7)),ROW(All!E615)-1,"")</f>
        <v/>
      </c>
    </row>
    <row r="630" spans="10:10" x14ac:dyDescent="0.25">
      <c r="J630" s="12" t="str">
        <f>IF(AND(OR(AND(All!E616=$B$3,All!G616=$B$4),AND(All!E616=$B$4,All!G616=$B$3)),IF($B$5="All",TRUE(),All!A616=$B$5),IF($B$6="All",TRUE(),All!B616=$B$6),IF($B$7="All",TRUE(),All!C616=$B$7)),ROW(All!E616)-1,"")</f>
        <v/>
      </c>
    </row>
    <row r="631" spans="10:10" x14ac:dyDescent="0.25">
      <c r="J631" s="12" t="str">
        <f>IF(AND(OR(AND(All!E617=$B$3,All!G617=$B$4),AND(All!E617=$B$4,All!G617=$B$3)),IF($B$5="All",TRUE(),All!A617=$B$5),IF($B$6="All",TRUE(),All!B617=$B$6),IF($B$7="All",TRUE(),All!C617=$B$7)),ROW(All!E617)-1,"")</f>
        <v/>
      </c>
    </row>
    <row r="632" spans="10:10" x14ac:dyDescent="0.25">
      <c r="J632" s="12" t="str">
        <f>IF(AND(OR(AND(All!E618=$B$3,All!G618=$B$4),AND(All!E618=$B$4,All!G618=$B$3)),IF($B$5="All",TRUE(),All!A618=$B$5),IF($B$6="All",TRUE(),All!B618=$B$6),IF($B$7="All",TRUE(),All!C618=$B$7)),ROW(All!E618)-1,"")</f>
        <v/>
      </c>
    </row>
    <row r="633" spans="10:10" x14ac:dyDescent="0.25">
      <c r="J633" s="12" t="str">
        <f>IF(AND(OR(AND(All!E619=$B$3,All!G619=$B$4),AND(All!E619=$B$4,All!G619=$B$3)),IF($B$5="All",TRUE(),All!A619=$B$5),IF($B$6="All",TRUE(),All!B619=$B$6),IF($B$7="All",TRUE(),All!C619=$B$7)),ROW(All!E619)-1,"")</f>
        <v/>
      </c>
    </row>
    <row r="634" spans="10:10" x14ac:dyDescent="0.25">
      <c r="J634" s="12" t="str">
        <f>IF(AND(OR(AND(All!E620=$B$3,All!G620=$B$4),AND(All!E620=$B$4,All!G620=$B$3)),IF($B$5="All",TRUE(),All!A620=$B$5),IF($B$6="All",TRUE(),All!B620=$B$6),IF($B$7="All",TRUE(),All!C620=$B$7)),ROW(All!E620)-1,"")</f>
        <v/>
      </c>
    </row>
    <row r="635" spans="10:10" x14ac:dyDescent="0.25">
      <c r="J635" s="12" t="str">
        <f>IF(AND(OR(AND(All!E621=$B$3,All!G621=$B$4),AND(All!E621=$B$4,All!G621=$B$3)),IF($B$5="All",TRUE(),All!A621=$B$5),IF($B$6="All",TRUE(),All!B621=$B$6),IF($B$7="All",TRUE(),All!C621=$B$7)),ROW(All!E621)-1,"")</f>
        <v/>
      </c>
    </row>
    <row r="636" spans="10:10" x14ac:dyDescent="0.25">
      <c r="J636" s="12" t="str">
        <f>IF(AND(OR(AND(All!E622=$B$3,All!G622=$B$4),AND(All!E622=$B$4,All!G622=$B$3)),IF($B$5="All",TRUE(),All!A622=$B$5),IF($B$6="All",TRUE(),All!B622=$B$6),IF($B$7="All",TRUE(),All!C622=$B$7)),ROW(All!E622)-1,"")</f>
        <v/>
      </c>
    </row>
    <row r="637" spans="10:10" x14ac:dyDescent="0.25">
      <c r="J637" s="12" t="str">
        <f>IF(AND(OR(AND(All!E623=$B$3,All!G623=$B$4),AND(All!E623=$B$4,All!G623=$B$3)),IF($B$5="All",TRUE(),All!A623=$B$5),IF($B$6="All",TRUE(),All!B623=$B$6),IF($B$7="All",TRUE(),All!C623=$B$7)),ROW(All!E623)-1,"")</f>
        <v/>
      </c>
    </row>
    <row r="638" spans="10:10" x14ac:dyDescent="0.25">
      <c r="J638" s="12" t="str">
        <f>IF(AND(OR(AND(All!E624=$B$3,All!G624=$B$4),AND(All!E624=$B$4,All!G624=$B$3)),IF($B$5="All",TRUE(),All!A624=$B$5),IF($B$6="All",TRUE(),All!B624=$B$6),IF($B$7="All",TRUE(),All!C624=$B$7)),ROW(All!E624)-1,"")</f>
        <v/>
      </c>
    </row>
    <row r="639" spans="10:10" x14ac:dyDescent="0.25">
      <c r="J639" s="12" t="str">
        <f>IF(AND(OR(AND(All!E625=$B$3,All!G625=$B$4),AND(All!E625=$B$4,All!G625=$B$3)),IF($B$5="All",TRUE(),All!A625=$B$5),IF($B$6="All",TRUE(),All!B625=$B$6),IF($B$7="All",TRUE(),All!C625=$B$7)),ROW(All!E625)-1,"")</f>
        <v/>
      </c>
    </row>
    <row r="640" spans="10:10" x14ac:dyDescent="0.25">
      <c r="J640" s="12" t="str">
        <f>IF(AND(OR(AND(All!E626=$B$3,All!G626=$B$4),AND(All!E626=$B$4,All!G626=$B$3)),IF($B$5="All",TRUE(),All!A626=$B$5),IF($B$6="All",TRUE(),All!B626=$B$6),IF($B$7="All",TRUE(),All!C626=$B$7)),ROW(All!E626)-1,"")</f>
        <v/>
      </c>
    </row>
    <row r="641" spans="10:10" x14ac:dyDescent="0.25">
      <c r="J641" s="12" t="str">
        <f>IF(AND(OR(AND(All!E627=$B$3,All!G627=$B$4),AND(All!E627=$B$4,All!G627=$B$3)),IF($B$5="All",TRUE(),All!A627=$B$5),IF($B$6="All",TRUE(),All!B627=$B$6),IF($B$7="All",TRUE(),All!C627=$B$7)),ROW(All!E627)-1,"")</f>
        <v/>
      </c>
    </row>
    <row r="642" spans="10:10" x14ac:dyDescent="0.25">
      <c r="J642" s="12" t="str">
        <f>IF(AND(OR(AND(All!E628=$B$3,All!G628=$B$4),AND(All!E628=$B$4,All!G628=$B$3)),IF($B$5="All",TRUE(),All!A628=$B$5),IF($B$6="All",TRUE(),All!B628=$B$6),IF($B$7="All",TRUE(),All!C628=$B$7)),ROW(All!E628)-1,"")</f>
        <v/>
      </c>
    </row>
    <row r="643" spans="10:10" x14ac:dyDescent="0.25">
      <c r="J643" s="12" t="str">
        <f>IF(AND(OR(AND(All!E629=$B$3,All!G629=$B$4),AND(All!E629=$B$4,All!G629=$B$3)),IF($B$5="All",TRUE(),All!A629=$B$5),IF($B$6="All",TRUE(),All!B629=$B$6),IF($B$7="All",TRUE(),All!C629=$B$7)),ROW(All!E629)-1,"")</f>
        <v/>
      </c>
    </row>
    <row r="644" spans="10:10" x14ac:dyDescent="0.25">
      <c r="J644" s="12" t="str">
        <f>IF(AND(OR(AND(All!E630=$B$3,All!G630=$B$4),AND(All!E630=$B$4,All!G630=$B$3)),IF($B$5="All",TRUE(),All!A630=$B$5),IF($B$6="All",TRUE(),All!B630=$B$6),IF($B$7="All",TRUE(),All!C630=$B$7)),ROW(All!E630)-1,"")</f>
        <v/>
      </c>
    </row>
    <row r="645" spans="10:10" x14ac:dyDescent="0.25">
      <c r="J645" s="12" t="str">
        <f>IF(AND(OR(AND(All!E631=$B$3,All!G631=$B$4),AND(All!E631=$B$4,All!G631=$B$3)),IF($B$5="All",TRUE(),All!A631=$B$5),IF($B$6="All",TRUE(),All!B631=$B$6),IF($B$7="All",TRUE(),All!C631=$B$7)),ROW(All!E631)-1,"")</f>
        <v/>
      </c>
    </row>
    <row r="646" spans="10:10" x14ac:dyDescent="0.25">
      <c r="J646" s="12" t="str">
        <f>IF(AND(OR(AND(All!E632=$B$3,All!G632=$B$4),AND(All!E632=$B$4,All!G632=$B$3)),IF($B$5="All",TRUE(),All!A632=$B$5),IF($B$6="All",TRUE(),All!B632=$B$6),IF($B$7="All",TRUE(),All!C632=$B$7)),ROW(All!E632)-1,"")</f>
        <v/>
      </c>
    </row>
    <row r="647" spans="10:10" x14ac:dyDescent="0.25">
      <c r="J647" s="12" t="str">
        <f>IF(AND(OR(AND(All!E633=$B$3,All!G633=$B$4),AND(All!E633=$B$4,All!G633=$B$3)),IF($B$5="All",TRUE(),All!A633=$B$5),IF($B$6="All",TRUE(),All!B633=$B$6),IF($B$7="All",TRUE(),All!C633=$B$7)),ROW(All!E633)-1,"")</f>
        <v/>
      </c>
    </row>
    <row r="648" spans="10:10" x14ac:dyDescent="0.25">
      <c r="J648" s="12" t="str">
        <f>IF(AND(OR(AND(All!E634=$B$3,All!G634=$B$4),AND(All!E634=$B$4,All!G634=$B$3)),IF($B$5="All",TRUE(),All!A634=$B$5),IF($B$6="All",TRUE(),All!B634=$B$6),IF($B$7="All",TRUE(),All!C634=$B$7)),ROW(All!E634)-1,"")</f>
        <v/>
      </c>
    </row>
    <row r="649" spans="10:10" x14ac:dyDescent="0.25">
      <c r="J649" s="12" t="str">
        <f>IF(AND(OR(AND(All!E635=$B$3,All!G635=$B$4),AND(All!E635=$B$4,All!G635=$B$3)),IF($B$5="All",TRUE(),All!A635=$B$5),IF($B$6="All",TRUE(),All!B635=$B$6),IF($B$7="All",TRUE(),All!C635=$B$7)),ROW(All!E635)-1,"")</f>
        <v/>
      </c>
    </row>
    <row r="650" spans="10:10" x14ac:dyDescent="0.25">
      <c r="J650" s="12" t="str">
        <f>IF(AND(OR(AND(All!E636=$B$3,All!G636=$B$4),AND(All!E636=$B$4,All!G636=$B$3)),IF($B$5="All",TRUE(),All!A636=$B$5),IF($B$6="All",TRUE(),All!B636=$B$6),IF($B$7="All",TRUE(),All!C636=$B$7)),ROW(All!E636)-1,"")</f>
        <v/>
      </c>
    </row>
    <row r="651" spans="10:10" x14ac:dyDescent="0.25">
      <c r="J651" s="12" t="str">
        <f>IF(AND(OR(AND(All!E637=$B$3,All!G637=$B$4),AND(All!E637=$B$4,All!G637=$B$3)),IF($B$5="All",TRUE(),All!A637=$B$5),IF($B$6="All",TRUE(),All!B637=$B$6),IF($B$7="All",TRUE(),All!C637=$B$7)),ROW(All!E637)-1,"")</f>
        <v/>
      </c>
    </row>
    <row r="652" spans="10:10" x14ac:dyDescent="0.25">
      <c r="J652" s="12" t="str">
        <f>IF(AND(OR(AND(All!E638=$B$3,All!G638=$B$4),AND(All!E638=$B$4,All!G638=$B$3)),IF($B$5="All",TRUE(),All!A638=$B$5),IF($B$6="All",TRUE(),All!B638=$B$6),IF($B$7="All",TRUE(),All!C638=$B$7)),ROW(All!E638)-1,"")</f>
        <v/>
      </c>
    </row>
    <row r="653" spans="10:10" x14ac:dyDescent="0.25">
      <c r="J653" s="12" t="str">
        <f>IF(AND(OR(AND(All!E639=$B$3,All!G639=$B$4),AND(All!E639=$B$4,All!G639=$B$3)),IF($B$5="All",TRUE(),All!A639=$B$5),IF($B$6="All",TRUE(),All!B639=$B$6),IF($B$7="All",TRUE(),All!C639=$B$7)),ROW(All!E639)-1,"")</f>
        <v/>
      </c>
    </row>
    <row r="654" spans="10:10" x14ac:dyDescent="0.25">
      <c r="J654" s="12" t="str">
        <f>IF(AND(OR(AND(All!E640=$B$3,All!G640=$B$4),AND(All!E640=$B$4,All!G640=$B$3)),IF($B$5="All",TRUE(),All!A640=$B$5),IF($B$6="All",TRUE(),All!B640=$B$6),IF($B$7="All",TRUE(),All!C640=$B$7)),ROW(All!E640)-1,"")</f>
        <v/>
      </c>
    </row>
    <row r="655" spans="10:10" x14ac:dyDescent="0.25">
      <c r="J655" s="12" t="str">
        <f>IF(AND(OR(AND(All!E641=$B$3,All!G641=$B$4),AND(All!E641=$B$4,All!G641=$B$3)),IF($B$5="All",TRUE(),All!A641=$B$5),IF($B$6="All",TRUE(),All!B641=$B$6),IF($B$7="All",TRUE(),All!C641=$B$7)),ROW(All!E641)-1,"")</f>
        <v/>
      </c>
    </row>
    <row r="656" spans="10:10" x14ac:dyDescent="0.25">
      <c r="J656" s="12" t="str">
        <f>IF(AND(OR(AND(All!E642=$B$3,All!G642=$B$4),AND(All!E642=$B$4,All!G642=$B$3)),IF($B$5="All",TRUE(),All!A642=$B$5),IF($B$6="All",TRUE(),All!B642=$B$6),IF($B$7="All",TRUE(),All!C642=$B$7)),ROW(All!E642)-1,"")</f>
        <v/>
      </c>
    </row>
    <row r="657" spans="10:10" x14ac:dyDescent="0.25">
      <c r="J657" s="12" t="str">
        <f>IF(AND(OR(AND(All!E643=$B$3,All!G643=$B$4),AND(All!E643=$B$4,All!G643=$B$3)),IF($B$5="All",TRUE(),All!A643=$B$5),IF($B$6="All",TRUE(),All!B643=$B$6),IF($B$7="All",TRUE(),All!C643=$B$7)),ROW(All!E643)-1,"")</f>
        <v/>
      </c>
    </row>
    <row r="658" spans="10:10" x14ac:dyDescent="0.25">
      <c r="J658" s="12" t="str">
        <f>IF(AND(OR(AND(All!E644=$B$3,All!G644=$B$4),AND(All!E644=$B$4,All!G644=$B$3)),IF($B$5="All",TRUE(),All!A644=$B$5),IF($B$6="All",TRUE(),All!B644=$B$6),IF($B$7="All",TRUE(),All!C644=$B$7)),ROW(All!E644)-1,"")</f>
        <v/>
      </c>
    </row>
    <row r="659" spans="10:10" x14ac:dyDescent="0.25">
      <c r="J659" s="12" t="str">
        <f>IF(AND(OR(AND(All!E645=$B$3,All!G645=$B$4),AND(All!E645=$B$4,All!G645=$B$3)),IF($B$5="All",TRUE(),All!A645=$B$5),IF($B$6="All",TRUE(),All!B645=$B$6),IF($B$7="All",TRUE(),All!C645=$B$7)),ROW(All!E645)-1,"")</f>
        <v/>
      </c>
    </row>
    <row r="660" spans="10:10" x14ac:dyDescent="0.25">
      <c r="J660" s="12" t="str">
        <f>IF(AND(OR(AND(All!E646=$B$3,All!G646=$B$4),AND(All!E646=$B$4,All!G646=$B$3)),IF($B$5="All",TRUE(),All!A646=$B$5),IF($B$6="All",TRUE(),All!B646=$B$6),IF($B$7="All",TRUE(),All!C646=$B$7)),ROW(All!E646)-1,"")</f>
        <v/>
      </c>
    </row>
    <row r="661" spans="10:10" x14ac:dyDescent="0.25">
      <c r="J661" s="12" t="str">
        <f>IF(AND(OR(AND(All!E647=$B$3,All!G647=$B$4),AND(All!E647=$B$4,All!G647=$B$3)),IF($B$5="All",TRUE(),All!A647=$B$5),IF($B$6="All",TRUE(),All!B647=$B$6),IF($B$7="All",TRUE(),All!C647=$B$7)),ROW(All!E647)-1,"")</f>
        <v/>
      </c>
    </row>
    <row r="662" spans="10:10" x14ac:dyDescent="0.25">
      <c r="J662" s="12" t="str">
        <f>IF(AND(OR(AND(All!E648=$B$3,All!G648=$B$4),AND(All!E648=$B$4,All!G648=$B$3)),IF($B$5="All",TRUE(),All!A648=$B$5),IF($B$6="All",TRUE(),All!B648=$B$6),IF($B$7="All",TRUE(),All!C648=$B$7)),ROW(All!E648)-1,"")</f>
        <v/>
      </c>
    </row>
    <row r="663" spans="10:10" x14ac:dyDescent="0.25">
      <c r="J663" s="12" t="str">
        <f>IF(AND(OR(AND(All!E649=$B$3,All!G649=$B$4),AND(All!E649=$B$4,All!G649=$B$3)),IF($B$5="All",TRUE(),All!A649=$B$5),IF($B$6="All",TRUE(),All!B649=$B$6),IF($B$7="All",TRUE(),All!C649=$B$7)),ROW(All!E649)-1,"")</f>
        <v/>
      </c>
    </row>
    <row r="664" spans="10:10" x14ac:dyDescent="0.25">
      <c r="J664" s="12" t="str">
        <f>IF(AND(OR(AND(All!E650=$B$3,All!G650=$B$4),AND(All!E650=$B$4,All!G650=$B$3)),IF($B$5="All",TRUE(),All!A650=$B$5),IF($B$6="All",TRUE(),All!B650=$B$6),IF($B$7="All",TRUE(),All!C650=$B$7)),ROW(All!E650)-1,"")</f>
        <v/>
      </c>
    </row>
    <row r="665" spans="10:10" x14ac:dyDescent="0.25">
      <c r="J665" s="12" t="str">
        <f>IF(AND(OR(AND(All!E651=$B$3,All!G651=$B$4),AND(All!E651=$B$4,All!G651=$B$3)),IF($B$5="All",TRUE(),All!A651=$B$5),IF($B$6="All",TRUE(),All!B651=$B$6),IF($B$7="All",TRUE(),All!C651=$B$7)),ROW(All!E651)-1,"")</f>
        <v/>
      </c>
    </row>
    <row r="666" spans="10:10" x14ac:dyDescent="0.25">
      <c r="J666" s="12" t="str">
        <f>IF(AND(OR(AND(All!E652=$B$3,All!G652=$B$4),AND(All!E652=$B$4,All!G652=$B$3)),IF($B$5="All",TRUE(),All!A652=$B$5),IF($B$6="All",TRUE(),All!B652=$B$6),IF($B$7="All",TRUE(),All!C652=$B$7)),ROW(All!E652)-1,"")</f>
        <v/>
      </c>
    </row>
    <row r="667" spans="10:10" x14ac:dyDescent="0.25">
      <c r="J667" s="12" t="str">
        <f>IF(AND(OR(AND(All!E653=$B$3,All!G653=$B$4),AND(All!E653=$B$4,All!G653=$B$3)),IF($B$5="All",TRUE(),All!A653=$B$5),IF($B$6="All",TRUE(),All!B653=$B$6),IF($B$7="All",TRUE(),All!C653=$B$7)),ROW(All!E653)-1,"")</f>
        <v/>
      </c>
    </row>
    <row r="668" spans="10:10" x14ac:dyDescent="0.25">
      <c r="J668" s="12" t="str">
        <f>IF(AND(OR(AND(All!E654=$B$3,All!G654=$B$4),AND(All!E654=$B$4,All!G654=$B$3)),IF($B$5="All",TRUE(),All!A654=$B$5),IF($B$6="All",TRUE(),All!B654=$B$6),IF($B$7="All",TRUE(),All!C654=$B$7)),ROW(All!E654)-1,"")</f>
        <v/>
      </c>
    </row>
    <row r="669" spans="10:10" x14ac:dyDescent="0.25">
      <c r="J669" s="12" t="str">
        <f>IF(AND(OR(AND(All!E655=$B$3,All!G655=$B$4),AND(All!E655=$B$4,All!G655=$B$3)),IF($B$5="All",TRUE(),All!A655=$B$5),IF($B$6="All",TRUE(),All!B655=$B$6),IF($B$7="All",TRUE(),All!C655=$B$7)),ROW(All!E655)-1,"")</f>
        <v/>
      </c>
    </row>
    <row r="670" spans="10:10" x14ac:dyDescent="0.25">
      <c r="J670" s="12" t="str">
        <f>IF(AND(OR(AND(All!E656=$B$3,All!G656=$B$4),AND(All!E656=$B$4,All!G656=$B$3)),IF($B$5="All",TRUE(),All!A656=$B$5),IF($B$6="All",TRUE(),All!B656=$B$6),IF($B$7="All",TRUE(),All!C656=$B$7)),ROW(All!E656)-1,"")</f>
        <v/>
      </c>
    </row>
    <row r="671" spans="10:10" x14ac:dyDescent="0.25">
      <c r="J671" s="12" t="str">
        <f>IF(AND(OR(AND(All!E657=$B$3,All!G657=$B$4),AND(All!E657=$B$4,All!G657=$B$3)),IF($B$5="All",TRUE(),All!A657=$B$5),IF($B$6="All",TRUE(),All!B657=$B$6),IF($B$7="All",TRUE(),All!C657=$B$7)),ROW(All!E657)-1,"")</f>
        <v/>
      </c>
    </row>
    <row r="672" spans="10:10" x14ac:dyDescent="0.25">
      <c r="J672" s="12" t="str">
        <f>IF(AND(OR(AND(All!E658=$B$3,All!G658=$B$4),AND(All!E658=$B$4,All!G658=$B$3)),IF($B$5="All",TRUE(),All!A658=$B$5),IF($B$6="All",TRUE(),All!B658=$B$6),IF($B$7="All",TRUE(),All!C658=$B$7)),ROW(All!E658)-1,"")</f>
        <v/>
      </c>
    </row>
    <row r="673" spans="10:10" x14ac:dyDescent="0.25">
      <c r="J673" s="12" t="str">
        <f>IF(AND(OR(AND(All!E659=$B$3,All!G659=$B$4),AND(All!E659=$B$4,All!G659=$B$3)),IF($B$5="All",TRUE(),All!A659=$B$5),IF($B$6="All",TRUE(),All!B659=$B$6),IF($B$7="All",TRUE(),All!C659=$B$7)),ROW(All!E659)-1,"")</f>
        <v/>
      </c>
    </row>
    <row r="674" spans="10:10" x14ac:dyDescent="0.25">
      <c r="J674" s="12" t="str">
        <f>IF(AND(OR(AND(All!E660=$B$3,All!G660=$B$4),AND(All!E660=$B$4,All!G660=$B$3)),IF($B$5="All",TRUE(),All!A660=$B$5),IF($B$6="All",TRUE(),All!B660=$B$6),IF($B$7="All",TRUE(),All!C660=$B$7)),ROW(All!E660)-1,"")</f>
        <v/>
      </c>
    </row>
    <row r="675" spans="10:10" x14ac:dyDescent="0.25">
      <c r="J675" s="12" t="str">
        <f>IF(AND(OR(AND(All!E661=$B$3,All!G661=$B$4),AND(All!E661=$B$4,All!G661=$B$3)),IF($B$5="All",TRUE(),All!A661=$B$5),IF($B$6="All",TRUE(),All!B661=$B$6),IF($B$7="All",TRUE(),All!C661=$B$7)),ROW(All!E661)-1,"")</f>
        <v/>
      </c>
    </row>
    <row r="676" spans="10:10" x14ac:dyDescent="0.25">
      <c r="J676" s="12" t="str">
        <f>IF(AND(OR(AND(All!E662=$B$3,All!G662=$B$4),AND(All!E662=$B$4,All!G662=$B$3)),IF($B$5="All",TRUE(),All!A662=$B$5),IF($B$6="All",TRUE(),All!B662=$B$6),IF($B$7="All",TRUE(),All!C662=$B$7)),ROW(All!E662)-1,"")</f>
        <v/>
      </c>
    </row>
    <row r="677" spans="10:10" x14ac:dyDescent="0.25">
      <c r="J677" s="12" t="str">
        <f>IF(AND(OR(AND(All!E663=$B$3,All!G663=$B$4),AND(All!E663=$B$4,All!G663=$B$3)),IF($B$5="All",TRUE(),All!A663=$B$5),IF($B$6="All",TRUE(),All!B663=$B$6),IF($B$7="All",TRUE(),All!C663=$B$7)),ROW(All!E663)-1,"")</f>
        <v/>
      </c>
    </row>
    <row r="678" spans="10:10" x14ac:dyDescent="0.25">
      <c r="J678" s="12" t="str">
        <f>IF(AND(OR(AND(All!E664=$B$3,All!G664=$B$4),AND(All!E664=$B$4,All!G664=$B$3)),IF($B$5="All",TRUE(),All!A664=$B$5),IF($B$6="All",TRUE(),All!B664=$B$6),IF($B$7="All",TRUE(),All!C664=$B$7)),ROW(All!E664)-1,"")</f>
        <v/>
      </c>
    </row>
    <row r="679" spans="10:10" x14ac:dyDescent="0.25">
      <c r="J679" s="12" t="str">
        <f>IF(AND(OR(AND(All!E665=$B$3,All!G665=$B$4),AND(All!E665=$B$4,All!G665=$B$3)),IF($B$5="All",TRUE(),All!A665=$B$5),IF($B$6="All",TRUE(),All!B665=$B$6),IF($B$7="All",TRUE(),All!C665=$B$7)),ROW(All!E665)-1,"")</f>
        <v/>
      </c>
    </row>
    <row r="680" spans="10:10" x14ac:dyDescent="0.25">
      <c r="J680" s="12" t="str">
        <f>IF(AND(OR(AND(All!E666=$B$3,All!G666=$B$4),AND(All!E666=$B$4,All!G666=$B$3)),IF($B$5="All",TRUE(),All!A666=$B$5),IF($B$6="All",TRUE(),All!B666=$B$6),IF($B$7="All",TRUE(),All!C666=$B$7)),ROW(All!E666)-1,"")</f>
        <v/>
      </c>
    </row>
    <row r="681" spans="10:10" x14ac:dyDescent="0.25">
      <c r="J681" s="12" t="str">
        <f>IF(AND(OR(AND(All!E667=$B$3,All!G667=$B$4),AND(All!E667=$B$4,All!G667=$B$3)),IF($B$5="All",TRUE(),All!A667=$B$5),IF($B$6="All",TRUE(),All!B667=$B$6),IF($B$7="All",TRUE(),All!C667=$B$7)),ROW(All!E667)-1,"")</f>
        <v/>
      </c>
    </row>
    <row r="682" spans="10:10" x14ac:dyDescent="0.25">
      <c r="J682" s="12" t="str">
        <f>IF(AND(OR(AND(All!E668=$B$3,All!G668=$B$4),AND(All!E668=$B$4,All!G668=$B$3)),IF($B$5="All",TRUE(),All!A668=$B$5),IF($B$6="All",TRUE(),All!B668=$B$6),IF($B$7="All",TRUE(),All!C668=$B$7)),ROW(All!E668)-1,"")</f>
        <v/>
      </c>
    </row>
    <row r="683" spans="10:10" x14ac:dyDescent="0.25">
      <c r="J683" s="12" t="str">
        <f>IF(AND(OR(AND(All!E669=$B$3,All!G669=$B$4),AND(All!E669=$B$4,All!G669=$B$3)),IF($B$5="All",TRUE(),All!A669=$B$5),IF($B$6="All",TRUE(),All!B669=$B$6),IF($B$7="All",TRUE(),All!C669=$B$7)),ROW(All!E669)-1,"")</f>
        <v/>
      </c>
    </row>
    <row r="684" spans="10:10" x14ac:dyDescent="0.25">
      <c r="J684" s="12" t="str">
        <f>IF(AND(OR(AND(All!E670=$B$3,All!G670=$B$4),AND(All!E670=$B$4,All!G670=$B$3)),IF($B$5="All",TRUE(),All!A670=$B$5),IF($B$6="All",TRUE(),All!B670=$B$6),IF($B$7="All",TRUE(),All!C670=$B$7)),ROW(All!E670)-1,"")</f>
        <v/>
      </c>
    </row>
    <row r="685" spans="10:10" x14ac:dyDescent="0.25">
      <c r="J685" s="12" t="str">
        <f>IF(AND(OR(AND(All!E671=$B$3,All!G671=$B$4),AND(All!E671=$B$4,All!G671=$B$3)),IF($B$5="All",TRUE(),All!A671=$B$5),IF($B$6="All",TRUE(),All!B671=$B$6),IF($B$7="All",TRUE(),All!C671=$B$7)),ROW(All!E671)-1,"")</f>
        <v/>
      </c>
    </row>
    <row r="686" spans="10:10" x14ac:dyDescent="0.25">
      <c r="J686" s="12" t="str">
        <f>IF(AND(OR(AND(All!E672=$B$3,All!G672=$B$4),AND(All!E672=$B$4,All!G672=$B$3)),IF($B$5="All",TRUE(),All!A672=$B$5),IF($B$6="All",TRUE(),All!B672=$B$6),IF($B$7="All",TRUE(),All!C672=$B$7)),ROW(All!E672)-1,"")</f>
        <v/>
      </c>
    </row>
    <row r="687" spans="10:10" x14ac:dyDescent="0.25">
      <c r="J687" s="12" t="str">
        <f>IF(AND(OR(AND(All!E673=$B$3,All!G673=$B$4),AND(All!E673=$B$4,All!G673=$B$3)),IF($B$5="All",TRUE(),All!A673=$B$5),IF($B$6="All",TRUE(),All!B673=$B$6),IF($B$7="All",TRUE(),All!C673=$B$7)),ROW(All!E673)-1,"")</f>
        <v/>
      </c>
    </row>
    <row r="688" spans="10:10" x14ac:dyDescent="0.25">
      <c r="J688" s="12" t="str">
        <f>IF(AND(OR(AND(All!E674=$B$3,All!G674=$B$4),AND(All!E674=$B$4,All!G674=$B$3)),IF($B$5="All",TRUE(),All!A674=$B$5),IF($B$6="All",TRUE(),All!B674=$B$6),IF($B$7="All",TRUE(),All!C674=$B$7)),ROW(All!E674)-1,"")</f>
        <v/>
      </c>
    </row>
    <row r="689" spans="10:10" x14ac:dyDescent="0.25">
      <c r="J689" s="12" t="str">
        <f>IF(AND(OR(AND(All!E675=$B$3,All!G675=$B$4),AND(All!E675=$B$4,All!G675=$B$3)),IF($B$5="All",TRUE(),All!A675=$B$5),IF($B$6="All",TRUE(),All!B675=$B$6),IF($B$7="All",TRUE(),All!C675=$B$7)),ROW(All!E675)-1,"")</f>
        <v/>
      </c>
    </row>
    <row r="690" spans="10:10" x14ac:dyDescent="0.25">
      <c r="J690" s="12" t="str">
        <f>IF(AND(OR(AND(All!E676=$B$3,All!G676=$B$4),AND(All!E676=$B$4,All!G676=$B$3)),IF($B$5="All",TRUE(),All!A676=$B$5),IF($B$6="All",TRUE(),All!B676=$B$6),IF($B$7="All",TRUE(),All!C676=$B$7)),ROW(All!E676)-1,"")</f>
        <v/>
      </c>
    </row>
    <row r="691" spans="10:10" x14ac:dyDescent="0.25">
      <c r="J691" s="12" t="str">
        <f>IF(AND(OR(AND(All!E677=$B$3,All!G677=$B$4),AND(All!E677=$B$4,All!G677=$B$3)),IF($B$5="All",TRUE(),All!A677=$B$5),IF($B$6="All",TRUE(),All!B677=$B$6),IF($B$7="All",TRUE(),All!C677=$B$7)),ROW(All!E677)-1,"")</f>
        <v/>
      </c>
    </row>
    <row r="692" spans="10:10" x14ac:dyDescent="0.25">
      <c r="J692" s="12" t="str">
        <f>IF(AND(OR(AND(All!E678=$B$3,All!G678=$B$4),AND(All!E678=$B$4,All!G678=$B$3)),IF($B$5="All",TRUE(),All!A678=$B$5),IF($B$6="All",TRUE(),All!B678=$B$6),IF($B$7="All",TRUE(),All!C678=$B$7)),ROW(All!E678)-1,"")</f>
        <v/>
      </c>
    </row>
    <row r="693" spans="10:10" x14ac:dyDescent="0.25">
      <c r="J693" s="12" t="str">
        <f>IF(AND(OR(AND(All!E679=$B$3,All!G679=$B$4),AND(All!E679=$B$4,All!G679=$B$3)),IF($B$5="All",TRUE(),All!A679=$B$5),IF($B$6="All",TRUE(),All!B679=$B$6),IF($B$7="All",TRUE(),All!C679=$B$7)),ROW(All!E679)-1,"")</f>
        <v/>
      </c>
    </row>
    <row r="694" spans="10:10" x14ac:dyDescent="0.25">
      <c r="J694" s="12" t="str">
        <f>IF(AND(OR(AND(All!E680=$B$3,All!G680=$B$4),AND(All!E680=$B$4,All!G680=$B$3)),IF($B$5="All",TRUE(),All!A680=$B$5),IF($B$6="All",TRUE(),All!B680=$B$6),IF($B$7="All",TRUE(),All!C680=$B$7)),ROW(All!E680)-1,"")</f>
        <v/>
      </c>
    </row>
    <row r="695" spans="10:10" x14ac:dyDescent="0.25">
      <c r="J695" s="12" t="str">
        <f>IF(AND(OR(AND(All!E681=$B$3,All!G681=$B$4),AND(All!E681=$B$4,All!G681=$B$3)),IF($B$5="All",TRUE(),All!A681=$B$5),IF($B$6="All",TRUE(),All!B681=$B$6),IF($B$7="All",TRUE(),All!C681=$B$7)),ROW(All!E681)-1,"")</f>
        <v/>
      </c>
    </row>
    <row r="696" spans="10:10" x14ac:dyDescent="0.25">
      <c r="J696" s="12" t="str">
        <f>IF(AND(OR(AND(All!E682=$B$3,All!G682=$B$4),AND(All!E682=$B$4,All!G682=$B$3)),IF($B$5="All",TRUE(),All!A682=$B$5),IF($B$6="All",TRUE(),All!B682=$B$6),IF($B$7="All",TRUE(),All!C682=$B$7)),ROW(All!E682)-1,"")</f>
        <v/>
      </c>
    </row>
    <row r="697" spans="10:10" x14ac:dyDescent="0.25">
      <c r="J697" s="12" t="str">
        <f>IF(AND(OR(AND(All!E683=$B$3,All!G683=$B$4),AND(All!E683=$B$4,All!G683=$B$3)),IF($B$5="All",TRUE(),All!A683=$B$5),IF($B$6="All",TRUE(),All!B683=$B$6),IF($B$7="All",TRUE(),All!C683=$B$7)),ROW(All!E683)-1,"")</f>
        <v/>
      </c>
    </row>
    <row r="698" spans="10:10" x14ac:dyDescent="0.25">
      <c r="J698" s="12" t="str">
        <f>IF(AND(OR(AND(All!E684=$B$3,All!G684=$B$4),AND(All!E684=$B$4,All!G684=$B$3)),IF($B$5="All",TRUE(),All!A684=$B$5),IF($B$6="All",TRUE(),All!B684=$B$6),IF($B$7="All",TRUE(),All!C684=$B$7)),ROW(All!E684)-1,"")</f>
        <v/>
      </c>
    </row>
    <row r="699" spans="10:10" x14ac:dyDescent="0.25">
      <c r="J699" s="12" t="str">
        <f>IF(AND(OR(AND(All!E685=$B$3,All!G685=$B$4),AND(All!E685=$B$4,All!G685=$B$3)),IF($B$5="All",TRUE(),All!A685=$B$5),IF($B$6="All",TRUE(),All!B685=$B$6),IF($B$7="All",TRUE(),All!C685=$B$7)),ROW(All!E685)-1,"")</f>
        <v/>
      </c>
    </row>
    <row r="700" spans="10:10" x14ac:dyDescent="0.25">
      <c r="J700" s="12" t="str">
        <f>IF(AND(OR(AND(All!E686=$B$3,All!G686=$B$4),AND(All!E686=$B$4,All!G686=$B$3)),IF($B$5="All",TRUE(),All!A686=$B$5),IF($B$6="All",TRUE(),All!B686=$B$6),IF($B$7="All",TRUE(),All!C686=$B$7)),ROW(All!E686)-1,"")</f>
        <v/>
      </c>
    </row>
    <row r="701" spans="10:10" x14ac:dyDescent="0.25">
      <c r="J701" s="12" t="str">
        <f>IF(AND(OR(AND(All!E687=$B$3,All!G687=$B$4),AND(All!E687=$B$4,All!G687=$B$3)),IF($B$5="All",TRUE(),All!A687=$B$5),IF($B$6="All",TRUE(),All!B687=$B$6),IF($B$7="All",TRUE(),All!C687=$B$7)),ROW(All!E687)-1,"")</f>
        <v/>
      </c>
    </row>
    <row r="702" spans="10:10" x14ac:dyDescent="0.25">
      <c r="J702" s="12" t="str">
        <f>IF(AND(OR(AND(All!E688=$B$3,All!G688=$B$4),AND(All!E688=$B$4,All!G688=$B$3)),IF($B$5="All",TRUE(),All!A688=$B$5),IF($B$6="All",TRUE(),All!B688=$B$6),IF($B$7="All",TRUE(),All!C688=$B$7)),ROW(All!E688)-1,"")</f>
        <v/>
      </c>
    </row>
    <row r="703" spans="10:10" x14ac:dyDescent="0.25">
      <c r="J703" s="12" t="str">
        <f>IF(AND(OR(AND(All!E689=$B$3,All!G689=$B$4),AND(All!E689=$B$4,All!G689=$B$3)),IF($B$5="All",TRUE(),All!A689=$B$5),IF($B$6="All",TRUE(),All!B689=$B$6),IF($B$7="All",TRUE(),All!C689=$B$7)),ROW(All!E689)-1,"")</f>
        <v/>
      </c>
    </row>
    <row r="704" spans="10:10" x14ac:dyDescent="0.25">
      <c r="J704" s="12" t="str">
        <f>IF(AND(OR(AND(All!E690=$B$3,All!G690=$B$4),AND(All!E690=$B$4,All!G690=$B$3)),IF($B$5="All",TRUE(),All!A690=$B$5),IF($B$6="All",TRUE(),All!B690=$B$6),IF($B$7="All",TRUE(),All!C690=$B$7)),ROW(All!E690)-1,"")</f>
        <v/>
      </c>
    </row>
    <row r="705" spans="10:10" x14ac:dyDescent="0.25">
      <c r="J705" s="12" t="str">
        <f>IF(AND(OR(AND(All!E691=$B$3,All!G691=$B$4),AND(All!E691=$B$4,All!G691=$B$3)),IF($B$5="All",TRUE(),All!A691=$B$5),IF($B$6="All",TRUE(),All!B691=$B$6),IF($B$7="All",TRUE(),All!C691=$B$7)),ROW(All!E691)-1,"")</f>
        <v/>
      </c>
    </row>
    <row r="706" spans="10:10" x14ac:dyDescent="0.25">
      <c r="J706" s="12" t="str">
        <f>IF(AND(OR(AND(All!E692=$B$3,All!G692=$B$4),AND(All!E692=$B$4,All!G692=$B$3)),IF($B$5="All",TRUE(),All!A692=$B$5),IF($B$6="All",TRUE(),All!B692=$B$6),IF($B$7="All",TRUE(),All!C692=$B$7)),ROW(All!E692)-1,"")</f>
        <v/>
      </c>
    </row>
    <row r="707" spans="10:10" x14ac:dyDescent="0.25">
      <c r="J707" s="12" t="str">
        <f>IF(AND(OR(AND(All!E693=$B$3,All!G693=$B$4),AND(All!E693=$B$4,All!G693=$B$3)),IF($B$5="All",TRUE(),All!A693=$B$5),IF($B$6="All",TRUE(),All!B693=$B$6),IF($B$7="All",TRUE(),All!C693=$B$7)),ROW(All!E693)-1,"")</f>
        <v/>
      </c>
    </row>
    <row r="708" spans="10:10" x14ac:dyDescent="0.25">
      <c r="J708" s="12" t="str">
        <f>IF(AND(OR(AND(All!E694=$B$3,All!G694=$B$4),AND(All!E694=$B$4,All!G694=$B$3)),IF($B$5="All",TRUE(),All!A694=$B$5),IF($B$6="All",TRUE(),All!B694=$B$6),IF($B$7="All",TRUE(),All!C694=$B$7)),ROW(All!E694)-1,"")</f>
        <v/>
      </c>
    </row>
    <row r="709" spans="10:10" x14ac:dyDescent="0.25">
      <c r="J709" s="12" t="str">
        <f>IF(AND(OR(AND(All!E695=$B$3,All!G695=$B$4),AND(All!E695=$B$4,All!G695=$B$3)),IF($B$5="All",TRUE(),All!A695=$B$5),IF($B$6="All",TRUE(),All!B695=$B$6),IF($B$7="All",TRUE(),All!C695=$B$7)),ROW(All!E695)-1,"")</f>
        <v/>
      </c>
    </row>
    <row r="710" spans="10:10" x14ac:dyDescent="0.25">
      <c r="J710" s="12" t="str">
        <f>IF(AND(OR(AND(All!E696=$B$3,All!G696=$B$4),AND(All!E696=$B$4,All!G696=$B$3)),IF($B$5="All",TRUE(),All!A696=$B$5),IF($B$6="All",TRUE(),All!B696=$B$6),IF($B$7="All",TRUE(),All!C696=$B$7)),ROW(All!E696)-1,"")</f>
        <v/>
      </c>
    </row>
    <row r="711" spans="10:10" x14ac:dyDescent="0.25">
      <c r="J711" s="12" t="str">
        <f>IF(AND(OR(AND(All!E697=$B$3,All!G697=$B$4),AND(All!E697=$B$4,All!G697=$B$3)),IF($B$5="All",TRUE(),All!A697=$B$5),IF($B$6="All",TRUE(),All!B697=$B$6),IF($B$7="All",TRUE(),All!C697=$B$7)),ROW(All!E697)-1,"")</f>
        <v/>
      </c>
    </row>
    <row r="712" spans="10:10" x14ac:dyDescent="0.25">
      <c r="J712" s="12" t="str">
        <f>IF(AND(OR(AND(All!E698=$B$3,All!G698=$B$4),AND(All!E698=$B$4,All!G698=$B$3)),IF($B$5="All",TRUE(),All!A698=$B$5),IF($B$6="All",TRUE(),All!B698=$B$6),IF($B$7="All",TRUE(),All!C698=$B$7)),ROW(All!E698)-1,"")</f>
        <v/>
      </c>
    </row>
    <row r="713" spans="10:10" x14ac:dyDescent="0.25">
      <c r="J713" s="12" t="str">
        <f>IF(AND(OR(AND(All!E699=$B$3,All!G699=$B$4),AND(All!E699=$B$4,All!G699=$B$3)),IF($B$5="All",TRUE(),All!A699=$B$5),IF($B$6="All",TRUE(),All!B699=$B$6),IF($B$7="All",TRUE(),All!C699=$B$7)),ROW(All!E699)-1,"")</f>
        <v/>
      </c>
    </row>
    <row r="714" spans="10:10" x14ac:dyDescent="0.25">
      <c r="J714" s="12" t="str">
        <f>IF(AND(OR(AND(All!E700=$B$3,All!G700=$B$4),AND(All!E700=$B$4,All!G700=$B$3)),IF($B$5="All",TRUE(),All!A700=$B$5),IF($B$6="All",TRUE(),All!B700=$B$6),IF($B$7="All",TRUE(),All!C700=$B$7)),ROW(All!E700)-1,"")</f>
        <v/>
      </c>
    </row>
    <row r="715" spans="10:10" x14ac:dyDescent="0.25">
      <c r="J715" s="12" t="str">
        <f>IF(AND(OR(AND(All!E701=$B$3,All!G701=$B$4),AND(All!E701=$B$4,All!G701=$B$3)),IF($B$5="All",TRUE(),All!A701=$B$5),IF($B$6="All",TRUE(),All!B701=$B$6),IF($B$7="All",TRUE(),All!C701=$B$7)),ROW(All!E701)-1,"")</f>
        <v/>
      </c>
    </row>
    <row r="716" spans="10:10" x14ac:dyDescent="0.25">
      <c r="J716" s="12" t="str">
        <f>IF(AND(OR(AND(All!E702=$B$3,All!G702=$B$4),AND(All!E702=$B$4,All!G702=$B$3)),IF($B$5="All",TRUE(),All!A702=$B$5),IF($B$6="All",TRUE(),All!B702=$B$6),IF($B$7="All",TRUE(),All!C702=$B$7)),ROW(All!E702)-1,"")</f>
        <v/>
      </c>
    </row>
    <row r="717" spans="10:10" x14ac:dyDescent="0.25">
      <c r="J717" s="12" t="str">
        <f>IF(AND(OR(AND(All!E703=$B$3,All!G703=$B$4),AND(All!E703=$B$4,All!G703=$B$3)),IF($B$5="All",TRUE(),All!A703=$B$5),IF($B$6="All",TRUE(),All!B703=$B$6),IF($B$7="All",TRUE(),All!C703=$B$7)),ROW(All!E703)-1,"")</f>
        <v/>
      </c>
    </row>
    <row r="718" spans="10:10" x14ac:dyDescent="0.25">
      <c r="J718" s="12" t="str">
        <f>IF(AND(OR(AND(All!E704=$B$3,All!G704=$B$4),AND(All!E704=$B$4,All!G704=$B$3)),IF($B$5="All",TRUE(),All!A704=$B$5),IF($B$6="All",TRUE(),All!B704=$B$6),IF($B$7="All",TRUE(),All!C704=$B$7)),ROW(All!E704)-1,"")</f>
        <v/>
      </c>
    </row>
    <row r="719" spans="10:10" x14ac:dyDescent="0.25">
      <c r="J719" s="12" t="str">
        <f>IF(AND(OR(AND(All!E705=$B$3,All!G705=$B$4),AND(All!E705=$B$4,All!G705=$B$3)),IF($B$5="All",TRUE(),All!A705=$B$5),IF($B$6="All",TRUE(),All!B705=$B$6),IF($B$7="All",TRUE(),All!C705=$B$7)),ROW(All!E705)-1,"")</f>
        <v/>
      </c>
    </row>
    <row r="720" spans="10:10" x14ac:dyDescent="0.25">
      <c r="J720" s="12" t="str">
        <f>IF(AND(OR(AND(All!E706=$B$3,All!G706=$B$4),AND(All!E706=$B$4,All!G706=$B$3)),IF($B$5="All",TRUE(),All!A706=$B$5),IF($B$6="All",TRUE(),All!B706=$B$6),IF($B$7="All",TRUE(),All!C706=$B$7)),ROW(All!E706)-1,"")</f>
        <v/>
      </c>
    </row>
    <row r="721" spans="10:10" x14ac:dyDescent="0.25">
      <c r="J721" s="12" t="str">
        <f>IF(AND(OR(AND(All!E707=$B$3,All!G707=$B$4),AND(All!E707=$B$4,All!G707=$B$3)),IF($B$5="All",TRUE(),All!A707=$B$5),IF($B$6="All",TRUE(),All!B707=$B$6),IF($B$7="All",TRUE(),All!C707=$B$7)),ROW(All!E707)-1,"")</f>
        <v/>
      </c>
    </row>
    <row r="722" spans="10:10" x14ac:dyDescent="0.25">
      <c r="J722" s="12" t="str">
        <f>IF(AND(OR(AND(All!E708=$B$3,All!G708=$B$4),AND(All!E708=$B$4,All!G708=$B$3)),IF($B$5="All",TRUE(),All!A708=$B$5),IF($B$6="All",TRUE(),All!B708=$B$6),IF($B$7="All",TRUE(),All!C708=$B$7)),ROW(All!E708)-1,"")</f>
        <v/>
      </c>
    </row>
    <row r="723" spans="10:10" x14ac:dyDescent="0.25">
      <c r="J723" s="12" t="str">
        <f>IF(AND(OR(AND(All!E709=$B$3,All!G709=$B$4),AND(All!E709=$B$4,All!G709=$B$3)),IF($B$5="All",TRUE(),All!A709=$B$5),IF($B$6="All",TRUE(),All!B709=$B$6),IF($B$7="All",TRUE(),All!C709=$B$7)),ROW(All!E709)-1,"")</f>
        <v/>
      </c>
    </row>
    <row r="724" spans="10:10" x14ac:dyDescent="0.25">
      <c r="J724" s="12" t="str">
        <f>IF(AND(OR(AND(All!E710=$B$3,All!G710=$B$4),AND(All!E710=$B$4,All!G710=$B$3)),IF($B$5="All",TRUE(),All!A710=$B$5),IF($B$6="All",TRUE(),All!B710=$B$6),IF($B$7="All",TRUE(),All!C710=$B$7)),ROW(All!E710)-1,"")</f>
        <v/>
      </c>
    </row>
    <row r="725" spans="10:10" x14ac:dyDescent="0.25">
      <c r="J725" s="12" t="str">
        <f>IF(AND(OR(AND(All!E711=$B$3,All!G711=$B$4),AND(All!E711=$B$4,All!G711=$B$3)),IF($B$5="All",TRUE(),All!A711=$B$5),IF($B$6="All",TRUE(),All!B711=$B$6),IF($B$7="All",TRUE(),All!C711=$B$7)),ROW(All!E711)-1,"")</f>
        <v/>
      </c>
    </row>
    <row r="726" spans="10:10" x14ac:dyDescent="0.25">
      <c r="J726" s="12" t="str">
        <f>IF(AND(OR(AND(All!E712=$B$3,All!G712=$B$4),AND(All!E712=$B$4,All!G712=$B$3)),IF($B$5="All",TRUE(),All!A712=$B$5),IF($B$6="All",TRUE(),All!B712=$B$6),IF($B$7="All",TRUE(),All!C712=$B$7)),ROW(All!E712)-1,"")</f>
        <v/>
      </c>
    </row>
    <row r="727" spans="10:10" x14ac:dyDescent="0.25">
      <c r="J727" s="12" t="str">
        <f>IF(AND(OR(AND(All!E713=$B$3,All!G713=$B$4),AND(All!E713=$B$4,All!G713=$B$3)),IF($B$5="All",TRUE(),All!A713=$B$5),IF($B$6="All",TRUE(),All!B713=$B$6),IF($B$7="All",TRUE(),All!C713=$B$7)),ROW(All!E713)-1,"")</f>
        <v/>
      </c>
    </row>
    <row r="728" spans="10:10" x14ac:dyDescent="0.25">
      <c r="J728" s="12" t="str">
        <f>IF(AND(OR(AND(All!E714=$B$3,All!G714=$B$4),AND(All!E714=$B$4,All!G714=$B$3)),IF($B$5="All",TRUE(),All!A714=$B$5),IF($B$6="All",TRUE(),All!B714=$B$6),IF($B$7="All",TRUE(),All!C714=$B$7)),ROW(All!E714)-1,"")</f>
        <v/>
      </c>
    </row>
    <row r="729" spans="10:10" x14ac:dyDescent="0.25">
      <c r="J729" s="12" t="str">
        <f>IF(AND(OR(AND(All!E715=$B$3,All!G715=$B$4),AND(All!E715=$B$4,All!G715=$B$3)),IF($B$5="All",TRUE(),All!A715=$B$5),IF($B$6="All",TRUE(),All!B715=$B$6),IF($B$7="All",TRUE(),All!C715=$B$7)),ROW(All!E715)-1,"")</f>
        <v/>
      </c>
    </row>
    <row r="730" spans="10:10" x14ac:dyDescent="0.25">
      <c r="J730" s="12" t="str">
        <f>IF(AND(OR(AND(All!E716=$B$3,All!G716=$B$4),AND(All!E716=$B$4,All!G716=$B$3)),IF($B$5="All",TRUE(),All!A716=$B$5),IF($B$6="All",TRUE(),All!B716=$B$6),IF($B$7="All",TRUE(),All!C716=$B$7)),ROW(All!E716)-1,"")</f>
        <v/>
      </c>
    </row>
    <row r="731" spans="10:10" x14ac:dyDescent="0.25">
      <c r="J731" s="12" t="str">
        <f>IF(AND(OR(AND(All!E717=$B$3,All!G717=$B$4),AND(All!E717=$B$4,All!G717=$B$3)),IF($B$5="All",TRUE(),All!A717=$B$5),IF($B$6="All",TRUE(),All!B717=$B$6),IF($B$7="All",TRUE(),All!C717=$B$7)),ROW(All!E717)-1,"")</f>
        <v/>
      </c>
    </row>
    <row r="732" spans="10:10" x14ac:dyDescent="0.25">
      <c r="J732" s="12" t="str">
        <f>IF(AND(OR(AND(All!E718=$B$3,All!G718=$B$4),AND(All!E718=$B$4,All!G718=$B$3)),IF($B$5="All",TRUE(),All!A718=$B$5),IF($B$6="All",TRUE(),All!B718=$B$6),IF($B$7="All",TRUE(),All!C718=$B$7)),ROW(All!E718)-1,"")</f>
        <v/>
      </c>
    </row>
    <row r="733" spans="10:10" x14ac:dyDescent="0.25">
      <c r="J733" s="12" t="str">
        <f>IF(AND(OR(AND(All!E719=$B$3,All!G719=$B$4),AND(All!E719=$B$4,All!G719=$B$3)),IF($B$5="All",TRUE(),All!A719=$B$5),IF($B$6="All",TRUE(),All!B719=$B$6),IF($B$7="All",TRUE(),All!C719=$B$7)),ROW(All!E719)-1,"")</f>
        <v/>
      </c>
    </row>
    <row r="734" spans="10:10" x14ac:dyDescent="0.25">
      <c r="J734" s="12" t="str">
        <f>IF(AND(OR(AND(All!E720=$B$3,All!G720=$B$4),AND(All!E720=$B$4,All!G720=$B$3)),IF($B$5="All",TRUE(),All!A720=$B$5),IF($B$6="All",TRUE(),All!B720=$B$6),IF($B$7="All",TRUE(),All!C720=$B$7)),ROW(All!E720)-1,"")</f>
        <v/>
      </c>
    </row>
    <row r="735" spans="10:10" x14ac:dyDescent="0.25">
      <c r="J735" s="12" t="str">
        <f>IF(AND(OR(AND(All!E721=$B$3,All!G721=$B$4),AND(All!E721=$B$4,All!G721=$B$3)),IF($B$5="All",TRUE(),All!A721=$B$5),IF($B$6="All",TRUE(),All!B721=$B$6),IF($B$7="All",TRUE(),All!C721=$B$7)),ROW(All!E721)-1,"")</f>
        <v/>
      </c>
    </row>
    <row r="736" spans="10:10" x14ac:dyDescent="0.25">
      <c r="J736" s="12" t="str">
        <f>IF(AND(OR(AND(All!E722=$B$3,All!G722=$B$4),AND(All!E722=$B$4,All!G722=$B$3)),IF($B$5="All",TRUE(),All!A722=$B$5),IF($B$6="All",TRUE(),All!B722=$B$6),IF($B$7="All",TRUE(),All!C722=$B$7)),ROW(All!E722)-1,"")</f>
        <v/>
      </c>
    </row>
    <row r="737" spans="10:10" x14ac:dyDescent="0.25">
      <c r="J737" s="12" t="str">
        <f>IF(AND(OR(AND(All!E723=$B$3,All!G723=$B$4),AND(All!E723=$B$4,All!G723=$B$3)),IF($B$5="All",TRUE(),All!A723=$B$5),IF($B$6="All",TRUE(),All!B723=$B$6),IF($B$7="All",TRUE(),All!C723=$B$7)),ROW(All!E723)-1,"")</f>
        <v/>
      </c>
    </row>
    <row r="738" spans="10:10" x14ac:dyDescent="0.25">
      <c r="J738" s="12" t="str">
        <f>IF(AND(OR(AND(All!E724=$B$3,All!G724=$B$4),AND(All!E724=$B$4,All!G724=$B$3)),IF($B$5="All",TRUE(),All!A724=$B$5),IF($B$6="All",TRUE(),All!B724=$B$6),IF($B$7="All",TRUE(),All!C724=$B$7)),ROW(All!E724)-1,"")</f>
        <v/>
      </c>
    </row>
    <row r="739" spans="10:10" x14ac:dyDescent="0.25">
      <c r="J739" s="12" t="str">
        <f>IF(AND(OR(AND(All!E725=$B$3,All!G725=$B$4),AND(All!E725=$B$4,All!G725=$B$3)),IF($B$5="All",TRUE(),All!A725=$B$5),IF($B$6="All",TRUE(),All!B725=$B$6),IF($B$7="All",TRUE(),All!C725=$B$7)),ROW(All!E725)-1,"")</f>
        <v/>
      </c>
    </row>
    <row r="740" spans="10:10" x14ac:dyDescent="0.25">
      <c r="J740" s="12" t="str">
        <f>IF(AND(OR(AND(All!E726=$B$3,All!G726=$B$4),AND(All!E726=$B$4,All!G726=$B$3)),IF($B$5="All",TRUE(),All!A726=$B$5),IF($B$6="All",TRUE(),All!B726=$B$6),IF($B$7="All",TRUE(),All!C726=$B$7)),ROW(All!E726)-1,"")</f>
        <v/>
      </c>
    </row>
    <row r="741" spans="10:10" x14ac:dyDescent="0.25">
      <c r="J741" s="12" t="str">
        <f>IF(AND(OR(AND(All!E727=$B$3,All!G727=$B$4),AND(All!E727=$B$4,All!G727=$B$3)),IF($B$5="All",TRUE(),All!A727=$B$5),IF($B$6="All",TRUE(),All!B727=$B$6),IF($B$7="All",TRUE(),All!C727=$B$7)),ROW(All!E727)-1,"")</f>
        <v/>
      </c>
    </row>
    <row r="742" spans="10:10" x14ac:dyDescent="0.25">
      <c r="J742" s="12" t="str">
        <f>IF(AND(OR(AND(All!E728=$B$3,All!G728=$B$4),AND(All!E728=$B$4,All!G728=$B$3)),IF($B$5="All",TRUE(),All!A728=$B$5),IF($B$6="All",TRUE(),All!B728=$B$6),IF($B$7="All",TRUE(),All!C728=$B$7)),ROW(All!E728)-1,"")</f>
        <v/>
      </c>
    </row>
    <row r="743" spans="10:10" x14ac:dyDescent="0.25">
      <c r="J743" s="12" t="str">
        <f>IF(AND(OR(AND(All!E729=$B$3,All!G729=$B$4),AND(All!E729=$B$4,All!G729=$B$3)),IF($B$5="All",TRUE(),All!A729=$B$5),IF($B$6="All",TRUE(),All!B729=$B$6),IF($B$7="All",TRUE(),All!C729=$B$7)),ROW(All!E729)-1,"")</f>
        <v/>
      </c>
    </row>
    <row r="744" spans="10:10" x14ac:dyDescent="0.25">
      <c r="J744" s="12" t="str">
        <f>IF(AND(OR(AND(All!E730=$B$3,All!G730=$B$4),AND(All!E730=$B$4,All!G730=$B$3)),IF($B$5="All",TRUE(),All!A730=$B$5),IF($B$6="All",TRUE(),All!B730=$B$6),IF($B$7="All",TRUE(),All!C730=$B$7)),ROW(All!E730)-1,"")</f>
        <v/>
      </c>
    </row>
    <row r="745" spans="10:10" x14ac:dyDescent="0.25">
      <c r="J745" s="12" t="str">
        <f>IF(AND(OR(AND(All!E731=$B$3,All!G731=$B$4),AND(All!E731=$B$4,All!G731=$B$3)),IF($B$5="All",TRUE(),All!A731=$B$5),IF($B$6="All",TRUE(),All!B731=$B$6),IF($B$7="All",TRUE(),All!C731=$B$7)),ROW(All!E731)-1,"")</f>
        <v/>
      </c>
    </row>
    <row r="746" spans="10:10" x14ac:dyDescent="0.25">
      <c r="J746" s="12" t="str">
        <f>IF(AND(OR(AND(All!E732=$B$3,All!G732=$B$4),AND(All!E732=$B$4,All!G732=$B$3)),IF($B$5="All",TRUE(),All!A732=$B$5),IF($B$6="All",TRUE(),All!B732=$B$6),IF($B$7="All",TRUE(),All!C732=$B$7)),ROW(All!E732)-1,"")</f>
        <v/>
      </c>
    </row>
    <row r="747" spans="10:10" x14ac:dyDescent="0.25">
      <c r="J747" s="12" t="str">
        <f>IF(AND(OR(AND(All!E733=$B$3,All!G733=$B$4),AND(All!E733=$B$4,All!G733=$B$3)),IF($B$5="All",TRUE(),All!A733=$B$5),IF($B$6="All",TRUE(),All!B733=$B$6),IF($B$7="All",TRUE(),All!C733=$B$7)),ROW(All!E733)-1,"")</f>
        <v/>
      </c>
    </row>
    <row r="748" spans="10:10" x14ac:dyDescent="0.25">
      <c r="J748" s="12" t="str">
        <f>IF(AND(OR(AND(All!E734=$B$3,All!G734=$B$4),AND(All!E734=$B$4,All!G734=$B$3)),IF($B$5="All",TRUE(),All!A734=$B$5),IF($B$6="All",TRUE(),All!B734=$B$6),IF($B$7="All",TRUE(),All!C734=$B$7)),ROW(All!E734)-1,"")</f>
        <v/>
      </c>
    </row>
    <row r="749" spans="10:10" x14ac:dyDescent="0.25">
      <c r="J749" s="12" t="str">
        <f>IF(AND(OR(AND(All!E735=$B$3,All!G735=$B$4),AND(All!E735=$B$4,All!G735=$B$3)),IF($B$5="All",TRUE(),All!A735=$B$5),IF($B$6="All",TRUE(),All!B735=$B$6),IF($B$7="All",TRUE(),All!C735=$B$7)),ROW(All!E735)-1,"")</f>
        <v/>
      </c>
    </row>
    <row r="750" spans="10:10" x14ac:dyDescent="0.25">
      <c r="J750" s="12" t="str">
        <f>IF(AND(OR(AND(All!E736=$B$3,All!G736=$B$4),AND(All!E736=$B$4,All!G736=$B$3)),IF($B$5="All",TRUE(),All!A736=$B$5),IF($B$6="All",TRUE(),All!B736=$B$6),IF($B$7="All",TRUE(),All!C736=$B$7)),ROW(All!E736)-1,"")</f>
        <v/>
      </c>
    </row>
    <row r="751" spans="10:10" x14ac:dyDescent="0.25">
      <c r="J751" s="12" t="str">
        <f>IF(AND(OR(AND(All!E737=$B$3,All!G737=$B$4),AND(All!E737=$B$4,All!G737=$B$3)),IF($B$5="All",TRUE(),All!A737=$B$5),IF($B$6="All",TRUE(),All!B737=$B$6),IF($B$7="All",TRUE(),All!C737=$B$7)),ROW(All!E737)-1,"")</f>
        <v/>
      </c>
    </row>
    <row r="752" spans="10:10" x14ac:dyDescent="0.25">
      <c r="J752" s="12" t="str">
        <f>IF(AND(OR(AND(All!E738=$B$3,All!G738=$B$4),AND(All!E738=$B$4,All!G738=$B$3)),IF($B$5="All",TRUE(),All!A738=$B$5),IF($B$6="All",TRUE(),All!B738=$B$6),IF($B$7="All",TRUE(),All!C738=$B$7)),ROW(All!E738)-1,"")</f>
        <v/>
      </c>
    </row>
    <row r="753" spans="10:10" x14ac:dyDescent="0.25">
      <c r="J753" s="12" t="str">
        <f>IF(AND(OR(AND(All!E739=$B$3,All!G739=$B$4),AND(All!E739=$B$4,All!G739=$B$3)),IF($B$5="All",TRUE(),All!A739=$B$5),IF($B$6="All",TRUE(),All!B739=$B$6),IF($B$7="All",TRUE(),All!C739=$B$7)),ROW(All!E739)-1,"")</f>
        <v/>
      </c>
    </row>
    <row r="754" spans="10:10" x14ac:dyDescent="0.25">
      <c r="J754" s="12" t="str">
        <f>IF(AND(OR(AND(All!E740=$B$3,All!G740=$B$4),AND(All!E740=$B$4,All!G740=$B$3)),IF($B$5="All",TRUE(),All!A740=$B$5),IF($B$6="All",TRUE(),All!B740=$B$6),IF($B$7="All",TRUE(),All!C740=$B$7)),ROW(All!E740)-1,"")</f>
        <v/>
      </c>
    </row>
    <row r="755" spans="10:10" x14ac:dyDescent="0.25">
      <c r="J755" s="12" t="str">
        <f>IF(AND(OR(AND(All!E741=$B$3,All!G741=$B$4),AND(All!E741=$B$4,All!G741=$B$3)),IF($B$5="All",TRUE(),All!A741=$B$5),IF($B$6="All",TRUE(),All!B741=$B$6),IF($B$7="All",TRUE(),All!C741=$B$7)),ROW(All!E741)-1,"")</f>
        <v/>
      </c>
    </row>
    <row r="756" spans="10:10" x14ac:dyDescent="0.25">
      <c r="J756" s="12" t="str">
        <f>IF(AND(OR(AND(All!E742=$B$3,All!G742=$B$4),AND(All!E742=$B$4,All!G742=$B$3)),IF($B$5="All",TRUE(),All!A742=$B$5),IF($B$6="All",TRUE(),All!B742=$B$6),IF($B$7="All",TRUE(),All!C742=$B$7)),ROW(All!E742)-1,"")</f>
        <v/>
      </c>
    </row>
    <row r="757" spans="10:10" x14ac:dyDescent="0.25">
      <c r="J757" s="12" t="str">
        <f>IF(AND(OR(AND(All!E743=$B$3,All!G743=$B$4),AND(All!E743=$B$4,All!G743=$B$3)),IF($B$5="All",TRUE(),All!A743=$B$5),IF($B$6="All",TRUE(),All!B743=$B$6),IF($B$7="All",TRUE(),All!C743=$B$7)),ROW(All!E743)-1,"")</f>
        <v/>
      </c>
    </row>
    <row r="758" spans="10:10" x14ac:dyDescent="0.25">
      <c r="J758" s="12" t="str">
        <f>IF(AND(OR(AND(All!E744=$B$3,All!G744=$B$4),AND(All!E744=$B$4,All!G744=$B$3)),IF($B$5="All",TRUE(),All!A744=$B$5),IF($B$6="All",TRUE(),All!B744=$B$6),IF($B$7="All",TRUE(),All!C744=$B$7)),ROW(All!E744)-1,"")</f>
        <v/>
      </c>
    </row>
    <row r="759" spans="10:10" x14ac:dyDescent="0.25">
      <c r="J759" s="12" t="str">
        <f>IF(AND(OR(AND(All!E745=$B$3,All!G745=$B$4),AND(All!E745=$B$4,All!G745=$B$3)),IF($B$5="All",TRUE(),All!A745=$B$5),IF($B$6="All",TRUE(),All!B745=$B$6),IF($B$7="All",TRUE(),All!C745=$B$7)),ROW(All!E745)-1,"")</f>
        <v/>
      </c>
    </row>
    <row r="760" spans="10:10" x14ac:dyDescent="0.25">
      <c r="J760" s="12" t="str">
        <f>IF(AND(OR(AND(All!E746=$B$3,All!G746=$B$4),AND(All!E746=$B$4,All!G746=$B$3)),IF($B$5="All",TRUE(),All!A746=$B$5),IF($B$6="All",TRUE(),All!B746=$B$6),IF($B$7="All",TRUE(),All!C746=$B$7)),ROW(All!E746)-1,"")</f>
        <v/>
      </c>
    </row>
    <row r="761" spans="10:10" x14ac:dyDescent="0.25">
      <c r="J761" s="12" t="str">
        <f>IF(AND(OR(AND(All!E747=$B$3,All!G747=$B$4),AND(All!E747=$B$4,All!G747=$B$3)),IF($B$5="All",TRUE(),All!A747=$B$5),IF($B$6="All",TRUE(),All!B747=$B$6),IF($B$7="All",TRUE(),All!C747=$B$7)),ROW(All!E747)-1,"")</f>
        <v/>
      </c>
    </row>
    <row r="762" spans="10:10" x14ac:dyDescent="0.25">
      <c r="J762" s="12" t="str">
        <f>IF(AND(OR(AND(All!E748=$B$3,All!G748=$B$4),AND(All!E748=$B$4,All!G748=$B$3)),IF($B$5="All",TRUE(),All!A748=$B$5),IF($B$6="All",TRUE(),All!B748=$B$6),IF($B$7="All",TRUE(),All!C748=$B$7)),ROW(All!E748)-1,"")</f>
        <v/>
      </c>
    </row>
    <row r="763" spans="10:10" x14ac:dyDescent="0.25">
      <c r="J763" s="12" t="str">
        <f>IF(AND(OR(AND(All!E749=$B$3,All!G749=$B$4),AND(All!E749=$B$4,All!G749=$B$3)),IF($B$5="All",TRUE(),All!A749=$B$5),IF($B$6="All",TRUE(),All!B749=$B$6),IF($B$7="All",TRUE(),All!C749=$B$7)),ROW(All!E749)-1,"")</f>
        <v/>
      </c>
    </row>
    <row r="764" spans="10:10" x14ac:dyDescent="0.25">
      <c r="J764" s="12" t="str">
        <f>IF(AND(OR(AND(All!E750=$B$3,All!G750=$B$4),AND(All!E750=$B$4,All!G750=$B$3)),IF($B$5="All",TRUE(),All!A750=$B$5),IF($B$6="All",TRUE(),All!B750=$B$6),IF($B$7="All",TRUE(),All!C750=$B$7)),ROW(All!E750)-1,"")</f>
        <v/>
      </c>
    </row>
    <row r="765" spans="10:10" x14ac:dyDescent="0.25">
      <c r="J765" s="12" t="str">
        <f>IF(AND(OR(AND(All!E751=$B$3,All!G751=$B$4),AND(All!E751=$B$4,All!G751=$B$3)),IF($B$5="All",TRUE(),All!A751=$B$5),IF($B$6="All",TRUE(),All!B751=$B$6),IF($B$7="All",TRUE(),All!C751=$B$7)),ROW(All!E751)-1,"")</f>
        <v/>
      </c>
    </row>
    <row r="766" spans="10:10" x14ac:dyDescent="0.25">
      <c r="J766" s="12" t="str">
        <f>IF(AND(OR(AND(All!E752=$B$3,All!G752=$B$4),AND(All!E752=$B$4,All!G752=$B$3)),IF($B$5="All",TRUE(),All!A752=$B$5),IF($B$6="All",TRUE(),All!B752=$B$6),IF($B$7="All",TRUE(),All!C752=$B$7)),ROW(All!E752)-1,"")</f>
        <v/>
      </c>
    </row>
    <row r="767" spans="10:10" x14ac:dyDescent="0.25">
      <c r="J767" s="12" t="str">
        <f>IF(AND(OR(AND(All!E753=$B$3,All!G753=$B$4),AND(All!E753=$B$4,All!G753=$B$3)),IF($B$5="All",TRUE(),All!A753=$B$5),IF($B$6="All",TRUE(),All!B753=$B$6),IF($B$7="All",TRUE(),All!C753=$B$7)),ROW(All!E753)-1,"")</f>
        <v/>
      </c>
    </row>
    <row r="768" spans="10:10" x14ac:dyDescent="0.25">
      <c r="J768" s="12" t="str">
        <f>IF(AND(OR(AND(All!E754=$B$3,All!G754=$B$4),AND(All!E754=$B$4,All!G754=$B$3)),IF($B$5="All",TRUE(),All!A754=$B$5),IF($B$6="All",TRUE(),All!B754=$B$6),IF($B$7="All",TRUE(),All!C754=$B$7)),ROW(All!E754)-1,"")</f>
        <v/>
      </c>
    </row>
    <row r="769" spans="10:10" x14ac:dyDescent="0.25">
      <c r="J769" s="12" t="str">
        <f>IF(AND(OR(AND(All!E755=$B$3,All!G755=$B$4),AND(All!E755=$B$4,All!G755=$B$3)),IF($B$5="All",TRUE(),All!A755=$B$5),IF($B$6="All",TRUE(),All!B755=$B$6),IF($B$7="All",TRUE(),All!C755=$B$7)),ROW(All!E755)-1,"")</f>
        <v/>
      </c>
    </row>
    <row r="770" spans="10:10" x14ac:dyDescent="0.25">
      <c r="J770" s="12" t="str">
        <f>IF(AND(OR(AND(All!E756=$B$3,All!G756=$B$4),AND(All!E756=$B$4,All!G756=$B$3)),IF($B$5="All",TRUE(),All!A756=$B$5),IF($B$6="All",TRUE(),All!B756=$B$6),IF($B$7="All",TRUE(),All!C756=$B$7)),ROW(All!E756)-1,"")</f>
        <v/>
      </c>
    </row>
    <row r="771" spans="10:10" x14ac:dyDescent="0.25">
      <c r="J771" s="12" t="str">
        <f>IF(AND(OR(AND(All!E757=$B$3,All!G757=$B$4),AND(All!E757=$B$4,All!G757=$B$3)),IF($B$5="All",TRUE(),All!A757=$B$5),IF($B$6="All",TRUE(),All!B757=$B$6),IF($B$7="All",TRUE(),All!C757=$B$7)),ROW(All!E757)-1,"")</f>
        <v/>
      </c>
    </row>
    <row r="772" spans="10:10" x14ac:dyDescent="0.25">
      <c r="J772" s="12" t="str">
        <f>IF(AND(OR(AND(All!E758=$B$3,All!G758=$B$4),AND(All!E758=$B$4,All!G758=$B$3)),IF($B$5="All",TRUE(),All!A758=$B$5),IF($B$6="All",TRUE(),All!B758=$B$6),IF($B$7="All",TRUE(),All!C758=$B$7)),ROW(All!E758)-1,"")</f>
        <v/>
      </c>
    </row>
    <row r="773" spans="10:10" x14ac:dyDescent="0.25">
      <c r="J773" s="12" t="str">
        <f>IF(AND(OR(AND(All!E759=$B$3,All!G759=$B$4),AND(All!E759=$B$4,All!G759=$B$3)),IF($B$5="All",TRUE(),All!A759=$B$5),IF($B$6="All",TRUE(),All!B759=$B$6),IF($B$7="All",TRUE(),All!C759=$B$7)),ROW(All!E759)-1,"")</f>
        <v/>
      </c>
    </row>
    <row r="774" spans="10:10" x14ac:dyDescent="0.25">
      <c r="J774" s="12" t="str">
        <f>IF(AND(OR(AND(All!E760=$B$3,All!G760=$B$4),AND(All!E760=$B$4,All!G760=$B$3)),IF($B$5="All",TRUE(),All!A760=$B$5),IF($B$6="All",TRUE(),All!B760=$B$6),IF($B$7="All",TRUE(),All!C760=$B$7)),ROW(All!E760)-1,"")</f>
        <v/>
      </c>
    </row>
    <row r="775" spans="10:10" x14ac:dyDescent="0.25">
      <c r="J775" s="12" t="str">
        <f>IF(AND(OR(AND(All!E761=$B$3,All!G761=$B$4),AND(All!E761=$B$4,All!G761=$B$3)),IF($B$5="All",TRUE(),All!A761=$B$5),IF($B$6="All",TRUE(),All!B761=$B$6),IF($B$7="All",TRUE(),All!C761=$B$7)),ROW(All!E761)-1,"")</f>
        <v/>
      </c>
    </row>
    <row r="776" spans="10:10" x14ac:dyDescent="0.25">
      <c r="J776" s="12" t="str">
        <f>IF(AND(OR(AND(All!E762=$B$3,All!G762=$B$4),AND(All!E762=$B$4,All!G762=$B$3)),IF($B$5="All",TRUE(),All!A762=$B$5),IF($B$6="All",TRUE(),All!B762=$B$6),IF($B$7="All",TRUE(),All!C762=$B$7)),ROW(All!E762)-1,"")</f>
        <v/>
      </c>
    </row>
    <row r="777" spans="10:10" x14ac:dyDescent="0.25">
      <c r="J777" s="12" t="str">
        <f>IF(AND(OR(AND(All!E763=$B$3,All!G763=$B$4),AND(All!E763=$B$4,All!G763=$B$3)),IF($B$5="All",TRUE(),All!A763=$B$5),IF($B$6="All",TRUE(),All!B763=$B$6),IF($B$7="All",TRUE(),All!C763=$B$7)),ROW(All!E763)-1,"")</f>
        <v/>
      </c>
    </row>
    <row r="778" spans="10:10" x14ac:dyDescent="0.25">
      <c r="J778" s="12" t="str">
        <f>IF(AND(OR(AND(All!E764=$B$3,All!G764=$B$4),AND(All!E764=$B$4,All!G764=$B$3)),IF($B$5="All",TRUE(),All!A764=$B$5),IF($B$6="All",TRUE(),All!B764=$B$6),IF($B$7="All",TRUE(),All!C764=$B$7)),ROW(All!E764)-1,"")</f>
        <v/>
      </c>
    </row>
    <row r="779" spans="10:10" x14ac:dyDescent="0.25">
      <c r="J779" s="12" t="str">
        <f>IF(AND(OR(AND(All!E765=$B$3,All!G765=$B$4),AND(All!E765=$B$4,All!G765=$B$3)),IF($B$5="All",TRUE(),All!A765=$B$5),IF($B$6="All",TRUE(),All!B765=$B$6),IF($B$7="All",TRUE(),All!C765=$B$7)),ROW(All!E765)-1,"")</f>
        <v/>
      </c>
    </row>
    <row r="780" spans="10:10" x14ac:dyDescent="0.25">
      <c r="J780" s="12" t="str">
        <f>IF(AND(OR(AND(All!E766=$B$3,All!G766=$B$4),AND(All!E766=$B$4,All!G766=$B$3)),IF($B$5="All",TRUE(),All!A766=$B$5),IF($B$6="All",TRUE(),All!B766=$B$6),IF($B$7="All",TRUE(),All!C766=$B$7)),ROW(All!E766)-1,"")</f>
        <v/>
      </c>
    </row>
    <row r="781" spans="10:10" x14ac:dyDescent="0.25">
      <c r="J781" s="12" t="str">
        <f>IF(AND(OR(AND(All!E767=$B$3,All!G767=$B$4),AND(All!E767=$B$4,All!G767=$B$3)),IF($B$5="All",TRUE(),All!A767=$B$5),IF($B$6="All",TRUE(),All!B767=$B$6),IF($B$7="All",TRUE(),All!C767=$B$7)),ROW(All!E767)-1,"")</f>
        <v/>
      </c>
    </row>
    <row r="782" spans="10:10" x14ac:dyDescent="0.25">
      <c r="J782" s="12" t="str">
        <f>IF(AND(OR(AND(All!E768=$B$3,All!G768=$B$4),AND(All!E768=$B$4,All!G768=$B$3)),IF($B$5="All",TRUE(),All!A768=$B$5),IF($B$6="All",TRUE(),All!B768=$B$6),IF($B$7="All",TRUE(),All!C768=$B$7)),ROW(All!E768)-1,"")</f>
        <v/>
      </c>
    </row>
    <row r="783" spans="10:10" x14ac:dyDescent="0.25">
      <c r="J783" s="12" t="str">
        <f>IF(AND(OR(AND(All!E769=$B$3,All!G769=$B$4),AND(All!E769=$B$4,All!G769=$B$3)),IF($B$5="All",TRUE(),All!A769=$B$5),IF($B$6="All",TRUE(),All!B769=$B$6),IF($B$7="All",TRUE(),All!C769=$B$7)),ROW(All!E769)-1,"")</f>
        <v/>
      </c>
    </row>
    <row r="784" spans="10:10" x14ac:dyDescent="0.25">
      <c r="J784" s="12" t="str">
        <f>IF(AND(OR(AND(All!E770=$B$3,All!G770=$B$4),AND(All!E770=$B$4,All!G770=$B$3)),IF($B$5="All",TRUE(),All!A770=$B$5),IF($B$6="All",TRUE(),All!B770=$B$6),IF($B$7="All",TRUE(),All!C770=$B$7)),ROW(All!E770)-1,"")</f>
        <v/>
      </c>
    </row>
    <row r="785" spans="10:10" x14ac:dyDescent="0.25">
      <c r="J785" s="12" t="str">
        <f>IF(AND(OR(AND(All!E771=$B$3,All!G771=$B$4),AND(All!E771=$B$4,All!G771=$B$3)),IF($B$5="All",TRUE(),All!A771=$B$5),IF($B$6="All",TRUE(),All!B771=$B$6),IF($B$7="All",TRUE(),All!C771=$B$7)),ROW(All!E771)-1,"")</f>
        <v/>
      </c>
    </row>
    <row r="786" spans="10:10" x14ac:dyDescent="0.25">
      <c r="J786" s="12" t="str">
        <f>IF(AND(OR(AND(All!E772=$B$3,All!G772=$B$4),AND(All!E772=$B$4,All!G772=$B$3)),IF($B$5="All",TRUE(),All!A772=$B$5),IF($B$6="All",TRUE(),All!B772=$B$6),IF($B$7="All",TRUE(),All!C772=$B$7)),ROW(All!E772)-1,"")</f>
        <v/>
      </c>
    </row>
    <row r="787" spans="10:10" x14ac:dyDescent="0.25">
      <c r="J787" s="12" t="str">
        <f>IF(AND(OR(AND(All!E773=$B$3,All!G773=$B$4),AND(All!E773=$B$4,All!G773=$B$3)),IF($B$5="All",TRUE(),All!A773=$B$5),IF($B$6="All",TRUE(),All!B773=$B$6),IF($B$7="All",TRUE(),All!C773=$B$7)),ROW(All!E773)-1,"")</f>
        <v/>
      </c>
    </row>
    <row r="788" spans="10:10" x14ac:dyDescent="0.25">
      <c r="J788" s="12" t="str">
        <f>IF(AND(OR(AND(All!E774=$B$3,All!G774=$B$4),AND(All!E774=$B$4,All!G774=$B$3)),IF($B$5="All",TRUE(),All!A774=$B$5),IF($B$6="All",TRUE(),All!B774=$B$6),IF($B$7="All",TRUE(),All!C774=$B$7)),ROW(All!E774)-1,"")</f>
        <v/>
      </c>
    </row>
    <row r="789" spans="10:10" x14ac:dyDescent="0.25">
      <c r="J789" s="12" t="str">
        <f>IF(AND(OR(AND(All!E775=$B$3,All!G775=$B$4),AND(All!E775=$B$4,All!G775=$B$3)),IF($B$5="All",TRUE(),All!A775=$B$5),IF($B$6="All",TRUE(),All!B775=$B$6),IF($B$7="All",TRUE(),All!C775=$B$7)),ROW(All!E775)-1,"")</f>
        <v/>
      </c>
    </row>
    <row r="790" spans="10:10" x14ac:dyDescent="0.25">
      <c r="J790" s="12" t="str">
        <f>IF(AND(OR(AND(All!E776=$B$3,All!G776=$B$4),AND(All!E776=$B$4,All!G776=$B$3)),IF($B$5="All",TRUE(),All!A776=$B$5),IF($B$6="All",TRUE(),All!B776=$B$6),IF($B$7="All",TRUE(),All!C776=$B$7)),ROW(All!E776)-1,"")</f>
        <v/>
      </c>
    </row>
    <row r="791" spans="10:10" x14ac:dyDescent="0.25">
      <c r="J791" s="12" t="str">
        <f>IF(AND(OR(AND(All!E777=$B$3,All!G777=$B$4),AND(All!E777=$B$4,All!G777=$B$3)),IF($B$5="All",TRUE(),All!A777=$B$5),IF($B$6="All",TRUE(),All!B777=$B$6),IF($B$7="All",TRUE(),All!C777=$B$7)),ROW(All!E777)-1,"")</f>
        <v/>
      </c>
    </row>
    <row r="792" spans="10:10" x14ac:dyDescent="0.25">
      <c r="J792" s="12" t="str">
        <f>IF(AND(OR(AND(All!E778=$B$3,All!G778=$B$4),AND(All!E778=$B$4,All!G778=$B$3)),IF($B$5="All",TRUE(),All!A778=$B$5),IF($B$6="All",TRUE(),All!B778=$B$6),IF($B$7="All",TRUE(),All!C778=$B$7)),ROW(All!E778)-1,"")</f>
        <v/>
      </c>
    </row>
    <row r="793" spans="10:10" x14ac:dyDescent="0.25">
      <c r="J793" s="12" t="str">
        <f>IF(AND(OR(AND(All!E779=$B$3,All!G779=$B$4),AND(All!E779=$B$4,All!G779=$B$3)),IF($B$5="All",TRUE(),All!A779=$B$5),IF($B$6="All",TRUE(),All!B779=$B$6),IF($B$7="All",TRUE(),All!C779=$B$7)),ROW(All!E779)-1,"")</f>
        <v/>
      </c>
    </row>
    <row r="794" spans="10:10" x14ac:dyDescent="0.25">
      <c r="J794" s="12" t="str">
        <f>IF(AND(OR(AND(All!E780=$B$3,All!G780=$B$4),AND(All!E780=$B$4,All!G780=$B$3)),IF($B$5="All",TRUE(),All!A780=$B$5),IF($B$6="All",TRUE(),All!B780=$B$6),IF($B$7="All",TRUE(),All!C780=$B$7)),ROW(All!E780)-1,"")</f>
        <v/>
      </c>
    </row>
    <row r="795" spans="10:10" x14ac:dyDescent="0.25">
      <c r="J795" s="12" t="str">
        <f>IF(AND(OR(AND(All!E781=$B$3,All!G781=$B$4),AND(All!E781=$B$4,All!G781=$B$3)),IF($B$5="All",TRUE(),All!A781=$B$5),IF($B$6="All",TRUE(),All!B781=$B$6),IF($B$7="All",TRUE(),All!C781=$B$7)),ROW(All!E781)-1,"")</f>
        <v/>
      </c>
    </row>
    <row r="796" spans="10:10" x14ac:dyDescent="0.25">
      <c r="J796" s="12" t="str">
        <f>IF(AND(OR(AND(All!E782=$B$3,All!G782=$B$4),AND(All!E782=$B$4,All!G782=$B$3)),IF($B$5="All",TRUE(),All!A782=$B$5),IF($B$6="All",TRUE(),All!B782=$B$6),IF($B$7="All",TRUE(),All!C782=$B$7)),ROW(All!E782)-1,"")</f>
        <v/>
      </c>
    </row>
    <row r="797" spans="10:10" x14ac:dyDescent="0.25">
      <c r="J797" s="12" t="str">
        <f>IF(AND(OR(AND(All!E783=$B$3,All!G783=$B$4),AND(All!E783=$B$4,All!G783=$B$3)),IF($B$5="All",TRUE(),All!A783=$B$5),IF($B$6="All",TRUE(),All!B783=$B$6),IF($B$7="All",TRUE(),All!C783=$B$7)),ROW(All!E783)-1,"")</f>
        <v/>
      </c>
    </row>
    <row r="798" spans="10:10" x14ac:dyDescent="0.25">
      <c r="J798" s="12" t="str">
        <f>IF(AND(OR(AND(All!E784=$B$3,All!G784=$B$4),AND(All!E784=$B$4,All!G784=$B$3)),IF($B$5="All",TRUE(),All!A784=$B$5),IF($B$6="All",TRUE(),All!B784=$B$6),IF($B$7="All",TRUE(),All!C784=$B$7)),ROW(All!E784)-1,"")</f>
        <v/>
      </c>
    </row>
    <row r="799" spans="10:10" x14ac:dyDescent="0.25">
      <c r="J799" s="12" t="str">
        <f>IF(AND(OR(AND(All!E785=$B$3,All!G785=$B$4),AND(All!E785=$B$4,All!G785=$B$3)),IF($B$5="All",TRUE(),All!A785=$B$5),IF($B$6="All",TRUE(),All!B785=$B$6),IF($B$7="All",TRUE(),All!C785=$B$7)),ROW(All!E785)-1,"")</f>
        <v/>
      </c>
    </row>
    <row r="800" spans="10:10" x14ac:dyDescent="0.25">
      <c r="J800" s="12" t="str">
        <f>IF(AND(OR(AND(All!E786=$B$3,All!G786=$B$4),AND(All!E786=$B$4,All!G786=$B$3)),IF($B$5="All",TRUE(),All!A786=$B$5),IF($B$6="All",TRUE(),All!B786=$B$6),IF($B$7="All",TRUE(),All!C786=$B$7)),ROW(All!E786)-1,"")</f>
        <v/>
      </c>
    </row>
    <row r="801" spans="10:10" x14ac:dyDescent="0.25">
      <c r="J801" s="12" t="str">
        <f>IF(AND(OR(AND(All!E787=$B$3,All!G787=$B$4),AND(All!E787=$B$4,All!G787=$B$3)),IF($B$5="All",TRUE(),All!A787=$B$5),IF($B$6="All",TRUE(),All!B787=$B$6),IF($B$7="All",TRUE(),All!C787=$B$7)),ROW(All!E787)-1,"")</f>
        <v/>
      </c>
    </row>
    <row r="802" spans="10:10" x14ac:dyDescent="0.25">
      <c r="J802" s="12" t="str">
        <f>IF(AND(OR(AND(All!E788=$B$3,All!G788=$B$4),AND(All!E788=$B$4,All!G788=$B$3)),IF($B$5="All",TRUE(),All!A788=$B$5),IF($B$6="All",TRUE(),All!B788=$B$6),IF($B$7="All",TRUE(),All!C788=$B$7)),ROW(All!E788)-1,"")</f>
        <v/>
      </c>
    </row>
    <row r="803" spans="10:10" x14ac:dyDescent="0.25">
      <c r="J803" s="12" t="str">
        <f>IF(AND(OR(AND(All!E789=$B$3,All!G789=$B$4),AND(All!E789=$B$4,All!G789=$B$3)),IF($B$5="All",TRUE(),All!A789=$B$5),IF($B$6="All",TRUE(),All!B789=$B$6),IF($B$7="All",TRUE(),All!C789=$B$7)),ROW(All!E789)-1,"")</f>
        <v/>
      </c>
    </row>
    <row r="804" spans="10:10" x14ac:dyDescent="0.25">
      <c r="J804" s="12" t="str">
        <f>IF(AND(OR(AND(All!E790=$B$3,All!G790=$B$4),AND(All!E790=$B$4,All!G790=$B$3)),IF($B$5="All",TRUE(),All!A790=$B$5),IF($B$6="All",TRUE(),All!B790=$B$6),IF($B$7="All",TRUE(),All!C790=$B$7)),ROW(All!E790)-1,"")</f>
        <v/>
      </c>
    </row>
    <row r="805" spans="10:10" x14ac:dyDescent="0.25">
      <c r="J805" s="12" t="str">
        <f>IF(AND(OR(AND(All!E791=$B$3,All!G791=$B$4),AND(All!E791=$B$4,All!G791=$B$3)),IF($B$5="All",TRUE(),All!A791=$B$5),IF($B$6="All",TRUE(),All!B791=$B$6),IF($B$7="All",TRUE(),All!C791=$B$7)),ROW(All!E791)-1,"")</f>
        <v/>
      </c>
    </row>
    <row r="806" spans="10:10" x14ac:dyDescent="0.25">
      <c r="J806" s="12" t="str">
        <f>IF(AND(OR(AND(All!E792=$B$3,All!G792=$B$4),AND(All!E792=$B$4,All!G792=$B$3)),IF($B$5="All",TRUE(),All!A792=$B$5),IF($B$6="All",TRUE(),All!B792=$B$6),IF($B$7="All",TRUE(),All!C792=$B$7)),ROW(All!E792)-1,"")</f>
        <v/>
      </c>
    </row>
    <row r="807" spans="10:10" x14ac:dyDescent="0.25">
      <c r="J807" s="12" t="str">
        <f>IF(AND(OR(AND(All!E793=$B$3,All!G793=$B$4),AND(All!E793=$B$4,All!G793=$B$3)),IF($B$5="All",TRUE(),All!A793=$B$5),IF($B$6="All",TRUE(),All!B793=$B$6),IF($B$7="All",TRUE(),All!C793=$B$7)),ROW(All!E793)-1,"")</f>
        <v/>
      </c>
    </row>
    <row r="808" spans="10:10" x14ac:dyDescent="0.25">
      <c r="J808" s="12" t="str">
        <f>IF(AND(OR(AND(All!E794=$B$3,All!G794=$B$4),AND(All!E794=$B$4,All!G794=$B$3)),IF($B$5="All",TRUE(),All!A794=$B$5),IF($B$6="All",TRUE(),All!B794=$B$6),IF($B$7="All",TRUE(),All!C794=$B$7)),ROW(All!E794)-1,"")</f>
        <v/>
      </c>
    </row>
    <row r="809" spans="10:10" x14ac:dyDescent="0.25">
      <c r="J809" s="12" t="str">
        <f>IF(AND(OR(AND(All!E795=$B$3,All!G795=$B$4),AND(All!E795=$B$4,All!G795=$B$3)),IF($B$5="All",TRUE(),All!A795=$B$5),IF($B$6="All",TRUE(),All!B795=$B$6),IF($B$7="All",TRUE(),All!C795=$B$7)),ROW(All!E795)-1,"")</f>
        <v/>
      </c>
    </row>
    <row r="810" spans="10:10" x14ac:dyDescent="0.25">
      <c r="J810" s="12" t="str">
        <f>IF(AND(OR(AND(All!E796=$B$3,All!G796=$B$4),AND(All!E796=$B$4,All!G796=$B$3)),IF($B$5="All",TRUE(),All!A796=$B$5),IF($B$6="All",TRUE(),All!B796=$B$6),IF($B$7="All",TRUE(),All!C796=$B$7)),ROW(All!E796)-1,"")</f>
        <v/>
      </c>
    </row>
    <row r="811" spans="10:10" x14ac:dyDescent="0.25">
      <c r="J811" s="12" t="str">
        <f>IF(AND(OR(AND(All!E797=$B$3,All!G797=$B$4),AND(All!E797=$B$4,All!G797=$B$3)),IF($B$5="All",TRUE(),All!A797=$B$5),IF($B$6="All",TRUE(),All!B797=$B$6),IF($B$7="All",TRUE(),All!C797=$B$7)),ROW(All!E797)-1,"")</f>
        <v/>
      </c>
    </row>
    <row r="812" spans="10:10" x14ac:dyDescent="0.25">
      <c r="J812" s="12" t="str">
        <f>IF(AND(OR(AND(All!E798=$B$3,All!G798=$B$4),AND(All!E798=$B$4,All!G798=$B$3)),IF($B$5="All",TRUE(),All!A798=$B$5),IF($B$6="All",TRUE(),All!B798=$B$6),IF($B$7="All",TRUE(),All!C798=$B$7)),ROW(All!E798)-1,"")</f>
        <v/>
      </c>
    </row>
    <row r="813" spans="10:10" x14ac:dyDescent="0.25">
      <c r="J813" s="12" t="str">
        <f>IF(AND(OR(AND(All!E799=$B$3,All!G799=$B$4),AND(All!E799=$B$4,All!G799=$B$3)),IF($B$5="All",TRUE(),All!A799=$B$5),IF($B$6="All",TRUE(),All!B799=$B$6),IF($B$7="All",TRUE(),All!C799=$B$7)),ROW(All!E799)-1,"")</f>
        <v/>
      </c>
    </row>
    <row r="814" spans="10:10" x14ac:dyDescent="0.25">
      <c r="J814" s="12" t="str">
        <f>IF(AND(OR(AND(All!E800=$B$3,All!G800=$B$4),AND(All!E800=$B$4,All!G800=$B$3)),IF($B$5="All",TRUE(),All!A800=$B$5),IF($B$6="All",TRUE(),All!B800=$B$6),IF($B$7="All",TRUE(),All!C800=$B$7)),ROW(All!E800)-1,"")</f>
        <v/>
      </c>
    </row>
    <row r="815" spans="10:10" x14ac:dyDescent="0.25">
      <c r="J815" s="12" t="str">
        <f>IF(AND(OR(AND(All!E801=$B$3,All!G801=$B$4),AND(All!E801=$B$4,All!G801=$B$3)),IF($B$5="All",TRUE(),All!A801=$B$5),IF($B$6="All",TRUE(),All!B801=$B$6),IF($B$7="All",TRUE(),All!C801=$B$7)),ROW(All!E801)-1,"")</f>
        <v/>
      </c>
    </row>
    <row r="816" spans="10:10" x14ac:dyDescent="0.25">
      <c r="J816" s="12" t="str">
        <f>IF(AND(OR(AND(All!E802=$B$3,All!G802=$B$4),AND(All!E802=$B$4,All!G802=$B$3)),IF($B$5="All",TRUE(),All!A802=$B$5),IF($B$6="All",TRUE(),All!B802=$B$6),IF($B$7="All",TRUE(),All!C802=$B$7)),ROW(All!E802)-1,"")</f>
        <v/>
      </c>
    </row>
    <row r="817" spans="10:10" x14ac:dyDescent="0.25">
      <c r="J817" s="12" t="str">
        <f>IF(AND(OR(AND(All!E803=$B$3,All!G803=$B$4),AND(All!E803=$B$4,All!G803=$B$3)),IF($B$5="All",TRUE(),All!A803=$B$5),IF($B$6="All",TRUE(),All!B803=$B$6),IF($B$7="All",TRUE(),All!C803=$B$7)),ROW(All!E803)-1,"")</f>
        <v/>
      </c>
    </row>
    <row r="818" spans="10:10" x14ac:dyDescent="0.25">
      <c r="J818" s="12" t="str">
        <f>IF(AND(OR(AND(All!E804=$B$3,All!G804=$B$4),AND(All!E804=$B$4,All!G804=$B$3)),IF($B$5="All",TRUE(),All!A804=$B$5),IF($B$6="All",TRUE(),All!B804=$B$6),IF($B$7="All",TRUE(),All!C804=$B$7)),ROW(All!E804)-1,"")</f>
        <v/>
      </c>
    </row>
    <row r="819" spans="10:10" x14ac:dyDescent="0.25">
      <c r="J819" s="12" t="str">
        <f>IF(AND(OR(AND(All!E805=$B$3,All!G805=$B$4),AND(All!E805=$B$4,All!G805=$B$3)),IF($B$5="All",TRUE(),All!A805=$B$5),IF($B$6="All",TRUE(),All!B805=$B$6),IF($B$7="All",TRUE(),All!C805=$B$7)),ROW(All!E805)-1,"")</f>
        <v/>
      </c>
    </row>
    <row r="820" spans="10:10" x14ac:dyDescent="0.25">
      <c r="J820" s="12" t="str">
        <f>IF(AND(OR(AND(All!E806=$B$3,All!G806=$B$4),AND(All!E806=$B$4,All!G806=$B$3)),IF($B$5="All",TRUE(),All!A806=$B$5),IF($B$6="All",TRUE(),All!B806=$B$6),IF($B$7="All",TRUE(),All!C806=$B$7)),ROW(All!E806)-1,"")</f>
        <v/>
      </c>
    </row>
    <row r="821" spans="10:10" x14ac:dyDescent="0.25">
      <c r="J821" s="12" t="str">
        <f>IF(AND(OR(AND(All!E807=$B$3,All!G807=$B$4),AND(All!E807=$B$4,All!G807=$B$3)),IF($B$5="All",TRUE(),All!A807=$B$5),IF($B$6="All",TRUE(),All!B807=$B$6),IF($B$7="All",TRUE(),All!C807=$B$7)),ROW(All!E807)-1,"")</f>
        <v/>
      </c>
    </row>
    <row r="822" spans="10:10" x14ac:dyDescent="0.25">
      <c r="J822" s="12" t="str">
        <f>IF(AND(OR(AND(All!E808=$B$3,All!G808=$B$4),AND(All!E808=$B$4,All!G808=$B$3)),IF($B$5="All",TRUE(),All!A808=$B$5),IF($B$6="All",TRUE(),All!B808=$B$6),IF($B$7="All",TRUE(),All!C808=$B$7)),ROW(All!E808)-1,"")</f>
        <v/>
      </c>
    </row>
    <row r="823" spans="10:10" x14ac:dyDescent="0.25">
      <c r="J823" s="12" t="str">
        <f>IF(AND(OR(AND(All!E809=$B$3,All!G809=$B$4),AND(All!E809=$B$4,All!G809=$B$3)),IF($B$5="All",TRUE(),All!A809=$B$5),IF($B$6="All",TRUE(),All!B809=$B$6),IF($B$7="All",TRUE(),All!C809=$B$7)),ROW(All!E809)-1,"")</f>
        <v/>
      </c>
    </row>
    <row r="824" spans="10:10" x14ac:dyDescent="0.25">
      <c r="J824" s="12" t="str">
        <f>IF(AND(OR(AND(All!E810=$B$3,All!G810=$B$4),AND(All!E810=$B$4,All!G810=$B$3)),IF($B$5="All",TRUE(),All!A810=$B$5),IF($B$6="All",TRUE(),All!B810=$B$6),IF($B$7="All",TRUE(),All!C810=$B$7)),ROW(All!E810)-1,"")</f>
        <v/>
      </c>
    </row>
    <row r="825" spans="10:10" x14ac:dyDescent="0.25">
      <c r="J825" s="12" t="str">
        <f>IF(AND(OR(AND(All!E811=$B$3,All!G811=$B$4),AND(All!E811=$B$4,All!G811=$B$3)),IF($B$5="All",TRUE(),All!A811=$B$5),IF($B$6="All",TRUE(),All!B811=$B$6),IF($B$7="All",TRUE(),All!C811=$B$7)),ROW(All!E811)-1,"")</f>
        <v/>
      </c>
    </row>
    <row r="826" spans="10:10" x14ac:dyDescent="0.25">
      <c r="J826" s="12" t="str">
        <f>IF(AND(OR(AND(All!E812=$B$3,All!G812=$B$4),AND(All!E812=$B$4,All!G812=$B$3)),IF($B$5="All",TRUE(),All!A812=$B$5),IF($B$6="All",TRUE(),All!B812=$B$6),IF($B$7="All",TRUE(),All!C812=$B$7)),ROW(All!E812)-1,"")</f>
        <v/>
      </c>
    </row>
    <row r="827" spans="10:10" x14ac:dyDescent="0.25">
      <c r="J827" s="12" t="str">
        <f>IF(AND(OR(AND(All!E813=$B$3,All!G813=$B$4),AND(All!E813=$B$4,All!G813=$B$3)),IF($B$5="All",TRUE(),All!A813=$B$5),IF($B$6="All",TRUE(),All!B813=$B$6),IF($B$7="All",TRUE(),All!C813=$B$7)),ROW(All!E813)-1,"")</f>
        <v/>
      </c>
    </row>
    <row r="828" spans="10:10" x14ac:dyDescent="0.25">
      <c r="J828" s="12" t="str">
        <f>IF(AND(OR(AND(All!E814=$B$3,All!G814=$B$4),AND(All!E814=$B$4,All!G814=$B$3)),IF($B$5="All",TRUE(),All!A814=$B$5),IF($B$6="All",TRUE(),All!B814=$B$6),IF($B$7="All",TRUE(),All!C814=$B$7)),ROW(All!E814)-1,"")</f>
        <v/>
      </c>
    </row>
    <row r="829" spans="10:10" x14ac:dyDescent="0.25">
      <c r="J829" s="12" t="str">
        <f>IF(AND(OR(AND(All!E815=$B$3,All!G815=$B$4),AND(All!E815=$B$4,All!G815=$B$3)),IF($B$5="All",TRUE(),All!A815=$B$5),IF($B$6="All",TRUE(),All!B815=$B$6),IF($B$7="All",TRUE(),All!C815=$B$7)),ROW(All!E815)-1,"")</f>
        <v/>
      </c>
    </row>
    <row r="830" spans="10:10" x14ac:dyDescent="0.25">
      <c r="J830" s="12" t="str">
        <f>IF(AND(OR(AND(All!E816=$B$3,All!G816=$B$4),AND(All!E816=$B$4,All!G816=$B$3)),IF($B$5="All",TRUE(),All!A816=$B$5),IF($B$6="All",TRUE(),All!B816=$B$6),IF($B$7="All",TRUE(),All!C816=$B$7)),ROW(All!E816)-1,"")</f>
        <v/>
      </c>
    </row>
    <row r="831" spans="10:10" x14ac:dyDescent="0.25">
      <c r="J831" s="12" t="str">
        <f>IF(AND(OR(AND(All!E817=$B$3,All!G817=$B$4),AND(All!E817=$B$4,All!G817=$B$3)),IF($B$5="All",TRUE(),All!A817=$B$5),IF($B$6="All",TRUE(),All!B817=$B$6),IF($B$7="All",TRUE(),All!C817=$B$7)),ROW(All!E817)-1,"")</f>
        <v/>
      </c>
    </row>
    <row r="832" spans="10:10" x14ac:dyDescent="0.25">
      <c r="J832" s="12" t="str">
        <f>IF(AND(OR(AND(All!E818=$B$3,All!G818=$B$4),AND(All!E818=$B$4,All!G818=$B$3)),IF($B$5="All",TRUE(),All!A818=$B$5),IF($B$6="All",TRUE(),All!B818=$B$6),IF($B$7="All",TRUE(),All!C818=$B$7)),ROW(All!E818)-1,"")</f>
        <v/>
      </c>
    </row>
    <row r="833" spans="10:10" x14ac:dyDescent="0.25">
      <c r="J833" s="12" t="str">
        <f>IF(AND(OR(AND(All!E819=$B$3,All!G819=$B$4),AND(All!E819=$B$4,All!G819=$B$3)),IF($B$5="All",TRUE(),All!A819=$B$5),IF($B$6="All",TRUE(),All!B819=$B$6),IF($B$7="All",TRUE(),All!C819=$B$7)),ROW(All!E819)-1,"")</f>
        <v/>
      </c>
    </row>
    <row r="834" spans="10:10" x14ac:dyDescent="0.25">
      <c r="J834" s="12" t="str">
        <f>IF(AND(OR(AND(All!E820=$B$3,All!G820=$B$4),AND(All!E820=$B$4,All!G820=$B$3)),IF($B$5="All",TRUE(),All!A820=$B$5),IF($B$6="All",TRUE(),All!B820=$B$6),IF($B$7="All",TRUE(),All!C820=$B$7)),ROW(All!E820)-1,"")</f>
        <v/>
      </c>
    </row>
    <row r="835" spans="10:10" x14ac:dyDescent="0.25">
      <c r="J835" s="12" t="str">
        <f>IF(AND(OR(AND(All!E821=$B$3,All!G821=$B$4),AND(All!E821=$B$4,All!G821=$B$3)),IF($B$5="All",TRUE(),All!A821=$B$5),IF($B$6="All",TRUE(),All!B821=$B$6),IF($B$7="All",TRUE(),All!C821=$B$7)),ROW(All!E821)-1,"")</f>
        <v/>
      </c>
    </row>
    <row r="836" spans="10:10" x14ac:dyDescent="0.25">
      <c r="J836" s="12" t="str">
        <f>IF(AND(OR(AND(All!E822=$B$3,All!G822=$B$4),AND(All!E822=$B$4,All!G822=$B$3)),IF($B$5="All",TRUE(),All!A822=$B$5),IF($B$6="All",TRUE(),All!B822=$B$6),IF($B$7="All",TRUE(),All!C822=$B$7)),ROW(All!E822)-1,"")</f>
        <v/>
      </c>
    </row>
    <row r="837" spans="10:10" x14ac:dyDescent="0.25">
      <c r="J837" s="12" t="str">
        <f>IF(AND(OR(AND(All!E823=$B$3,All!G823=$B$4),AND(All!E823=$B$4,All!G823=$B$3)),IF($B$5="All",TRUE(),All!A823=$B$5),IF($B$6="All",TRUE(),All!B823=$B$6),IF($B$7="All",TRUE(),All!C823=$B$7)),ROW(All!E823)-1,"")</f>
        <v/>
      </c>
    </row>
    <row r="838" spans="10:10" x14ac:dyDescent="0.25">
      <c r="J838" s="12" t="str">
        <f>IF(AND(OR(AND(All!E824=$B$3,All!G824=$B$4),AND(All!E824=$B$4,All!G824=$B$3)),IF($B$5="All",TRUE(),All!A824=$B$5),IF($B$6="All",TRUE(),All!B824=$B$6),IF($B$7="All",TRUE(),All!C824=$B$7)),ROW(All!E824)-1,"")</f>
        <v/>
      </c>
    </row>
    <row r="839" spans="10:10" x14ac:dyDescent="0.25">
      <c r="J839" s="12" t="str">
        <f>IF(AND(OR(AND(All!E825=$B$3,All!G825=$B$4),AND(All!E825=$B$4,All!G825=$B$3)),IF($B$5="All",TRUE(),All!A825=$B$5),IF($B$6="All",TRUE(),All!B825=$B$6),IF($B$7="All",TRUE(),All!C825=$B$7)),ROW(All!E825)-1,"")</f>
        <v/>
      </c>
    </row>
    <row r="840" spans="10:10" x14ac:dyDescent="0.25">
      <c r="J840" s="12" t="str">
        <f>IF(AND(OR(AND(All!E826=$B$3,All!G826=$B$4),AND(All!E826=$B$4,All!G826=$B$3)),IF($B$5="All",TRUE(),All!A826=$B$5),IF($B$6="All",TRUE(),All!B826=$B$6),IF($B$7="All",TRUE(),All!C826=$B$7)),ROW(All!E826)-1,"")</f>
        <v/>
      </c>
    </row>
    <row r="841" spans="10:10" x14ac:dyDescent="0.25">
      <c r="J841" s="12" t="str">
        <f>IF(AND(OR(AND(All!E827=$B$3,All!G827=$B$4),AND(All!E827=$B$4,All!G827=$B$3)),IF($B$5="All",TRUE(),All!A827=$B$5),IF($B$6="All",TRUE(),All!B827=$B$6),IF($B$7="All",TRUE(),All!C827=$B$7)),ROW(All!E827)-1,"")</f>
        <v/>
      </c>
    </row>
    <row r="842" spans="10:10" x14ac:dyDescent="0.25">
      <c r="J842" s="12" t="str">
        <f>IF(AND(OR(AND(All!E828=$B$3,All!G828=$B$4),AND(All!E828=$B$4,All!G828=$B$3)),IF($B$5="All",TRUE(),All!A828=$B$5),IF($B$6="All",TRUE(),All!B828=$B$6),IF($B$7="All",TRUE(),All!C828=$B$7)),ROW(All!E828)-1,"")</f>
        <v/>
      </c>
    </row>
    <row r="843" spans="10:10" x14ac:dyDescent="0.25">
      <c r="J843" s="12" t="str">
        <f>IF(AND(OR(AND(All!E829=$B$3,All!G829=$B$4),AND(All!E829=$B$4,All!G829=$B$3)),IF($B$5="All",TRUE(),All!A829=$B$5),IF($B$6="All",TRUE(),All!B829=$B$6),IF($B$7="All",TRUE(),All!C829=$B$7)),ROW(All!E829)-1,"")</f>
        <v/>
      </c>
    </row>
    <row r="844" spans="10:10" x14ac:dyDescent="0.25">
      <c r="J844" s="12" t="str">
        <f>IF(AND(OR(AND(All!E830=$B$3,All!G830=$B$4),AND(All!E830=$B$4,All!G830=$B$3)),IF($B$5="All",TRUE(),All!A830=$B$5),IF($B$6="All",TRUE(),All!B830=$B$6),IF($B$7="All",TRUE(),All!C830=$B$7)),ROW(All!E830)-1,"")</f>
        <v/>
      </c>
    </row>
    <row r="845" spans="10:10" x14ac:dyDescent="0.25">
      <c r="J845" s="12" t="str">
        <f>IF(AND(OR(AND(All!E831=$B$3,All!G831=$B$4),AND(All!E831=$B$4,All!G831=$B$3)),IF($B$5="All",TRUE(),All!A831=$B$5),IF($B$6="All",TRUE(),All!B831=$B$6),IF($B$7="All",TRUE(),All!C831=$B$7)),ROW(All!E831)-1,"")</f>
        <v/>
      </c>
    </row>
    <row r="846" spans="10:10" x14ac:dyDescent="0.25">
      <c r="J846" s="12" t="str">
        <f>IF(AND(OR(AND(All!E832=$B$3,All!G832=$B$4),AND(All!E832=$B$4,All!G832=$B$3)),IF($B$5="All",TRUE(),All!A832=$B$5),IF($B$6="All",TRUE(),All!B832=$B$6),IF($B$7="All",TRUE(),All!C832=$B$7)),ROW(All!E832)-1,"")</f>
        <v/>
      </c>
    </row>
    <row r="847" spans="10:10" x14ac:dyDescent="0.25">
      <c r="J847" s="12" t="str">
        <f>IF(AND(OR(AND(All!E833=$B$3,All!G833=$B$4),AND(All!E833=$B$4,All!G833=$B$3)),IF($B$5="All",TRUE(),All!A833=$B$5),IF($B$6="All",TRUE(),All!B833=$B$6),IF($B$7="All",TRUE(),All!C833=$B$7)),ROW(All!E833)-1,"")</f>
        <v/>
      </c>
    </row>
    <row r="848" spans="10:10" x14ac:dyDescent="0.25">
      <c r="J848" s="12" t="str">
        <f>IF(AND(OR(AND(All!E834=$B$3,All!G834=$B$4),AND(All!E834=$B$4,All!G834=$B$3)),IF($B$5="All",TRUE(),All!A834=$B$5),IF($B$6="All",TRUE(),All!B834=$B$6),IF($B$7="All",TRUE(),All!C834=$B$7)),ROW(All!E834)-1,"")</f>
        <v/>
      </c>
    </row>
    <row r="849" spans="10:10" x14ac:dyDescent="0.25">
      <c r="J849" s="12" t="str">
        <f>IF(AND(OR(AND(All!E835=$B$3,All!G835=$B$4),AND(All!E835=$B$4,All!G835=$B$3)),IF($B$5="All",TRUE(),All!A835=$B$5),IF($B$6="All",TRUE(),All!B835=$B$6),IF($B$7="All",TRUE(),All!C835=$B$7)),ROW(All!E835)-1,"")</f>
        <v/>
      </c>
    </row>
    <row r="850" spans="10:10" x14ac:dyDescent="0.25">
      <c r="J850" s="12" t="str">
        <f>IF(AND(OR(AND(All!E836=$B$3,All!G836=$B$4),AND(All!E836=$B$4,All!G836=$B$3)),IF($B$5="All",TRUE(),All!A836=$B$5),IF($B$6="All",TRUE(),All!B836=$B$6),IF($B$7="All",TRUE(),All!C836=$B$7)),ROW(All!E836)-1,"")</f>
        <v/>
      </c>
    </row>
    <row r="851" spans="10:10" x14ac:dyDescent="0.25">
      <c r="J851" s="12" t="str">
        <f>IF(AND(OR(AND(All!E837=$B$3,All!G837=$B$4),AND(All!E837=$B$4,All!G837=$B$3)),IF($B$5="All",TRUE(),All!A837=$B$5),IF($B$6="All",TRUE(),All!B837=$B$6),IF($B$7="All",TRUE(),All!C837=$B$7)),ROW(All!E837)-1,"")</f>
        <v/>
      </c>
    </row>
    <row r="852" spans="10:10" x14ac:dyDescent="0.25">
      <c r="J852" s="12" t="str">
        <f>IF(AND(OR(AND(All!E838=$B$3,All!G838=$B$4),AND(All!E838=$B$4,All!G838=$B$3)),IF($B$5="All",TRUE(),All!A838=$B$5),IF($B$6="All",TRUE(),All!B838=$B$6),IF($B$7="All",TRUE(),All!C838=$B$7)),ROW(All!E838)-1,"")</f>
        <v/>
      </c>
    </row>
    <row r="853" spans="10:10" x14ac:dyDescent="0.25">
      <c r="J853" s="12" t="str">
        <f>IF(AND(OR(AND(All!E839=$B$3,All!G839=$B$4),AND(All!E839=$B$4,All!G839=$B$3)),IF($B$5="All",TRUE(),All!A839=$B$5),IF($B$6="All",TRUE(),All!B839=$B$6),IF($B$7="All",TRUE(),All!C839=$B$7)),ROW(All!E839)-1,"")</f>
        <v/>
      </c>
    </row>
    <row r="854" spans="10:10" x14ac:dyDescent="0.25">
      <c r="J854" s="12" t="str">
        <f>IF(AND(OR(AND(All!E840=$B$3,All!G840=$B$4),AND(All!E840=$B$4,All!G840=$B$3)),IF($B$5="All",TRUE(),All!A840=$B$5),IF($B$6="All",TRUE(),All!B840=$B$6),IF($B$7="All",TRUE(),All!C840=$B$7)),ROW(All!E840)-1,"")</f>
        <v/>
      </c>
    </row>
    <row r="855" spans="10:10" x14ac:dyDescent="0.25">
      <c r="J855" s="12" t="str">
        <f>IF(AND(OR(AND(All!E841=$B$3,All!G841=$B$4),AND(All!E841=$B$4,All!G841=$B$3)),IF($B$5="All",TRUE(),All!A841=$B$5),IF($B$6="All",TRUE(),All!B841=$B$6),IF($B$7="All",TRUE(),All!C841=$B$7)),ROW(All!E841)-1,"")</f>
        <v/>
      </c>
    </row>
    <row r="856" spans="10:10" x14ac:dyDescent="0.25">
      <c r="J856" s="12" t="str">
        <f>IF(AND(OR(AND(All!E842=$B$3,All!G842=$B$4),AND(All!E842=$B$4,All!G842=$B$3)),IF($B$5="All",TRUE(),All!A842=$B$5),IF($B$6="All",TRUE(),All!B842=$B$6),IF($B$7="All",TRUE(),All!C842=$B$7)),ROW(All!E842)-1,"")</f>
        <v/>
      </c>
    </row>
    <row r="857" spans="10:10" x14ac:dyDescent="0.25">
      <c r="J857" s="12" t="str">
        <f>IF(AND(OR(AND(All!E843=$B$3,All!G843=$B$4),AND(All!E843=$B$4,All!G843=$B$3)),IF($B$5="All",TRUE(),All!A843=$B$5),IF($B$6="All",TRUE(),All!B843=$B$6),IF($B$7="All",TRUE(),All!C843=$B$7)),ROW(All!E843)-1,"")</f>
        <v/>
      </c>
    </row>
    <row r="858" spans="10:10" x14ac:dyDescent="0.25">
      <c r="J858" s="12" t="str">
        <f>IF(AND(OR(AND(All!E844=$B$3,All!G844=$B$4),AND(All!E844=$B$4,All!G844=$B$3)),IF($B$5="All",TRUE(),All!A844=$B$5),IF($B$6="All",TRUE(),All!B844=$B$6),IF($B$7="All",TRUE(),All!C844=$B$7)),ROW(All!E844)-1,"")</f>
        <v/>
      </c>
    </row>
    <row r="859" spans="10:10" x14ac:dyDescent="0.25">
      <c r="J859" s="12" t="str">
        <f>IF(AND(OR(AND(All!E845=$B$3,All!G845=$B$4),AND(All!E845=$B$4,All!G845=$B$3)),IF($B$5="All",TRUE(),All!A845=$B$5),IF($B$6="All",TRUE(),All!B845=$B$6),IF($B$7="All",TRUE(),All!C845=$B$7)),ROW(All!E845)-1,"")</f>
        <v/>
      </c>
    </row>
    <row r="860" spans="10:10" x14ac:dyDescent="0.25">
      <c r="J860" s="12" t="str">
        <f>IF(AND(OR(AND(All!E846=$B$3,All!G846=$B$4),AND(All!E846=$B$4,All!G846=$B$3)),IF($B$5="All",TRUE(),All!A846=$B$5),IF($B$6="All",TRUE(),All!B846=$B$6),IF($B$7="All",TRUE(),All!C846=$B$7)),ROW(All!E846)-1,"")</f>
        <v/>
      </c>
    </row>
    <row r="861" spans="10:10" x14ac:dyDescent="0.25">
      <c r="J861" s="12" t="str">
        <f>IF(AND(OR(AND(All!E847=$B$3,All!G847=$B$4),AND(All!E847=$B$4,All!G847=$B$3)),IF($B$5="All",TRUE(),All!A847=$B$5),IF($B$6="All",TRUE(),All!B847=$B$6),IF($B$7="All",TRUE(),All!C847=$B$7)),ROW(All!E847)-1,"")</f>
        <v/>
      </c>
    </row>
    <row r="862" spans="10:10" x14ac:dyDescent="0.25">
      <c r="J862" s="12" t="str">
        <f>IF(AND(OR(AND(All!E848=$B$3,All!G848=$B$4),AND(All!E848=$B$4,All!G848=$B$3)),IF($B$5="All",TRUE(),All!A848=$B$5),IF($B$6="All",TRUE(),All!B848=$B$6),IF($B$7="All",TRUE(),All!C848=$B$7)),ROW(All!E848)-1,"")</f>
        <v/>
      </c>
    </row>
    <row r="863" spans="10:10" x14ac:dyDescent="0.25">
      <c r="J863" s="12" t="str">
        <f>IF(AND(OR(AND(All!E849=$B$3,All!G849=$B$4),AND(All!E849=$B$4,All!G849=$B$3)),IF($B$5="All",TRUE(),All!A849=$B$5),IF($B$6="All",TRUE(),All!B849=$B$6),IF($B$7="All",TRUE(),All!C849=$B$7)),ROW(All!E849)-1,"")</f>
        <v/>
      </c>
    </row>
    <row r="864" spans="10:10" x14ac:dyDescent="0.25">
      <c r="J864" s="12" t="str">
        <f>IF(AND(OR(AND(All!E850=$B$3,All!G850=$B$4),AND(All!E850=$B$4,All!G850=$B$3)),IF($B$5="All",TRUE(),All!A850=$B$5),IF($B$6="All",TRUE(),All!B850=$B$6),IF($B$7="All",TRUE(),All!C850=$B$7)),ROW(All!E850)-1,"")</f>
        <v/>
      </c>
    </row>
    <row r="865" spans="10:10" x14ac:dyDescent="0.25">
      <c r="J865" s="12" t="str">
        <f>IF(AND(OR(AND(All!E851=$B$3,All!G851=$B$4),AND(All!E851=$B$4,All!G851=$B$3)),IF($B$5="All",TRUE(),All!A851=$B$5),IF($B$6="All",TRUE(),All!B851=$B$6),IF($B$7="All",TRUE(),All!C851=$B$7)),ROW(All!E851)-1,"")</f>
        <v/>
      </c>
    </row>
    <row r="866" spans="10:10" x14ac:dyDescent="0.25">
      <c r="J866" s="12" t="str">
        <f>IF(AND(OR(AND(All!E852=$B$3,All!G852=$B$4),AND(All!E852=$B$4,All!G852=$B$3)),IF($B$5="All",TRUE(),All!A852=$B$5),IF($B$6="All",TRUE(),All!B852=$B$6),IF($B$7="All",TRUE(),All!C852=$B$7)),ROW(All!E852)-1,"")</f>
        <v/>
      </c>
    </row>
    <row r="867" spans="10:10" x14ac:dyDescent="0.25">
      <c r="J867" s="12" t="str">
        <f>IF(AND(OR(AND(All!E853=$B$3,All!G853=$B$4),AND(All!E853=$B$4,All!G853=$B$3)),IF($B$5="All",TRUE(),All!A853=$B$5),IF($B$6="All",TRUE(),All!B853=$B$6),IF($B$7="All",TRUE(),All!C853=$B$7)),ROW(All!E853)-1,"")</f>
        <v/>
      </c>
    </row>
    <row r="868" spans="10:10" x14ac:dyDescent="0.25">
      <c r="J868" s="12" t="str">
        <f>IF(AND(OR(AND(All!E854=$B$3,All!G854=$B$4),AND(All!E854=$B$4,All!G854=$B$3)),IF($B$5="All",TRUE(),All!A854=$B$5),IF($B$6="All",TRUE(),All!B854=$B$6),IF($B$7="All",TRUE(),All!C854=$B$7)),ROW(All!E854)-1,"")</f>
        <v/>
      </c>
    </row>
    <row r="869" spans="10:10" x14ac:dyDescent="0.25">
      <c r="J869" s="12" t="str">
        <f>IF(AND(OR(AND(All!E855=$B$3,All!G855=$B$4),AND(All!E855=$B$4,All!G855=$B$3)),IF($B$5="All",TRUE(),All!A855=$B$5),IF($B$6="All",TRUE(),All!B855=$B$6),IF($B$7="All",TRUE(),All!C855=$B$7)),ROW(All!E855)-1,"")</f>
        <v/>
      </c>
    </row>
    <row r="870" spans="10:10" x14ac:dyDescent="0.25">
      <c r="J870" s="12" t="str">
        <f>IF(AND(OR(AND(All!E856=$B$3,All!G856=$B$4),AND(All!E856=$B$4,All!G856=$B$3)),IF($B$5="All",TRUE(),All!A856=$B$5),IF($B$6="All",TRUE(),All!B856=$B$6),IF($B$7="All",TRUE(),All!C856=$B$7)),ROW(All!E856)-1,"")</f>
        <v/>
      </c>
    </row>
    <row r="871" spans="10:10" x14ac:dyDescent="0.25">
      <c r="J871" s="12" t="str">
        <f>IF(AND(OR(AND(All!E857=$B$3,All!G857=$B$4),AND(All!E857=$B$4,All!G857=$B$3)),IF($B$5="All",TRUE(),All!A857=$B$5),IF($B$6="All",TRUE(),All!B857=$B$6),IF($B$7="All",TRUE(),All!C857=$B$7)),ROW(All!E857)-1,"")</f>
        <v/>
      </c>
    </row>
    <row r="872" spans="10:10" x14ac:dyDescent="0.25">
      <c r="J872" s="12" t="str">
        <f>IF(AND(OR(AND(All!E858=$B$3,All!G858=$B$4),AND(All!E858=$B$4,All!G858=$B$3)),IF($B$5="All",TRUE(),All!A858=$B$5),IF($B$6="All",TRUE(),All!B858=$B$6),IF($B$7="All",TRUE(),All!C858=$B$7)),ROW(All!E858)-1,"")</f>
        <v/>
      </c>
    </row>
    <row r="873" spans="10:10" x14ac:dyDescent="0.25">
      <c r="J873" s="12" t="str">
        <f>IF(AND(OR(AND(All!E859=$B$3,All!G859=$B$4),AND(All!E859=$B$4,All!G859=$B$3)),IF($B$5="All",TRUE(),All!A859=$B$5),IF($B$6="All",TRUE(),All!B859=$B$6),IF($B$7="All",TRUE(),All!C859=$B$7)),ROW(All!E859)-1,"")</f>
        <v/>
      </c>
    </row>
    <row r="874" spans="10:10" x14ac:dyDescent="0.25">
      <c r="J874" s="12" t="str">
        <f>IF(AND(OR(AND(All!E860=$B$3,All!G860=$B$4),AND(All!E860=$B$4,All!G860=$B$3)),IF($B$5="All",TRUE(),All!A860=$B$5),IF($B$6="All",TRUE(),All!B860=$B$6),IF($B$7="All",TRUE(),All!C860=$B$7)),ROW(All!E860)-1,"")</f>
        <v/>
      </c>
    </row>
    <row r="875" spans="10:10" x14ac:dyDescent="0.25">
      <c r="J875" s="12" t="str">
        <f>IF(AND(OR(AND(All!E861=$B$3,All!G861=$B$4),AND(All!E861=$B$4,All!G861=$B$3)),IF($B$5="All",TRUE(),All!A861=$B$5),IF($B$6="All",TRUE(),All!B861=$B$6),IF($B$7="All",TRUE(),All!C861=$B$7)),ROW(All!E861)-1,"")</f>
        <v/>
      </c>
    </row>
    <row r="876" spans="10:10" x14ac:dyDescent="0.25">
      <c r="J876" s="12" t="str">
        <f>IF(AND(OR(AND(All!E862=$B$3,All!G862=$B$4),AND(All!E862=$B$4,All!G862=$B$3)),IF($B$5="All",TRUE(),All!A862=$B$5),IF($B$6="All",TRUE(),All!B862=$B$6),IF($B$7="All",TRUE(),All!C862=$B$7)),ROW(All!E862)-1,"")</f>
        <v/>
      </c>
    </row>
    <row r="877" spans="10:10" x14ac:dyDescent="0.25">
      <c r="J877" s="12" t="str">
        <f>IF(AND(OR(AND(All!E863=$B$3,All!G863=$B$4),AND(All!E863=$B$4,All!G863=$B$3)),IF($B$5="All",TRUE(),All!A863=$B$5),IF($B$6="All",TRUE(),All!B863=$B$6),IF($B$7="All",TRUE(),All!C863=$B$7)),ROW(All!E863)-1,"")</f>
        <v/>
      </c>
    </row>
    <row r="878" spans="10:10" x14ac:dyDescent="0.25">
      <c r="J878" s="12" t="str">
        <f>IF(AND(OR(AND(All!E864=$B$3,All!G864=$B$4),AND(All!E864=$B$4,All!G864=$B$3)),IF($B$5="All",TRUE(),All!A864=$B$5),IF($B$6="All",TRUE(),All!B864=$B$6),IF($B$7="All",TRUE(),All!C864=$B$7)),ROW(All!E864)-1,"")</f>
        <v/>
      </c>
    </row>
    <row r="879" spans="10:10" x14ac:dyDescent="0.25">
      <c r="J879" s="12" t="str">
        <f>IF(AND(OR(AND(All!E865=$B$3,All!G865=$B$4),AND(All!E865=$B$4,All!G865=$B$3)),IF($B$5="All",TRUE(),All!A865=$B$5),IF($B$6="All",TRUE(),All!B865=$B$6),IF($B$7="All",TRUE(),All!C865=$B$7)),ROW(All!E865)-1,"")</f>
        <v/>
      </c>
    </row>
    <row r="880" spans="10:10" x14ac:dyDescent="0.25">
      <c r="J880" s="12" t="str">
        <f>IF(AND(OR(AND(All!E866=$B$3,All!G866=$B$4),AND(All!E866=$B$4,All!G866=$B$3)),IF($B$5="All",TRUE(),All!A866=$B$5),IF($B$6="All",TRUE(),All!B866=$B$6),IF($B$7="All",TRUE(),All!C866=$B$7)),ROW(All!E866)-1,"")</f>
        <v/>
      </c>
    </row>
    <row r="881" spans="10:10" x14ac:dyDescent="0.25">
      <c r="J881" s="12" t="str">
        <f>IF(AND(OR(AND(All!E867=$B$3,All!G867=$B$4),AND(All!E867=$B$4,All!G867=$B$3)),IF($B$5="All",TRUE(),All!A867=$B$5),IF($B$6="All",TRUE(),All!B867=$B$6),IF($B$7="All",TRUE(),All!C867=$B$7)),ROW(All!E867)-1,"")</f>
        <v/>
      </c>
    </row>
    <row r="882" spans="10:10" x14ac:dyDescent="0.25">
      <c r="J882" s="12" t="str">
        <f>IF(AND(OR(AND(All!E868=$B$3,All!G868=$B$4),AND(All!E868=$B$4,All!G868=$B$3)),IF($B$5="All",TRUE(),All!A868=$B$5),IF($B$6="All",TRUE(),All!B868=$B$6),IF($B$7="All",TRUE(),All!C868=$B$7)),ROW(All!E868)-1,"")</f>
        <v/>
      </c>
    </row>
    <row r="883" spans="10:10" x14ac:dyDescent="0.25">
      <c r="J883" s="12" t="str">
        <f>IF(AND(OR(AND(All!E869=$B$3,All!G869=$B$4),AND(All!E869=$B$4,All!G869=$B$3)),IF($B$5="All",TRUE(),All!A869=$B$5),IF($B$6="All",TRUE(),All!B869=$B$6),IF($B$7="All",TRUE(),All!C869=$B$7)),ROW(All!E869)-1,"")</f>
        <v/>
      </c>
    </row>
    <row r="884" spans="10:10" x14ac:dyDescent="0.25">
      <c r="J884" s="12" t="str">
        <f>IF(AND(OR(AND(All!E870=$B$3,All!G870=$B$4),AND(All!E870=$B$4,All!G870=$B$3)),IF($B$5="All",TRUE(),All!A870=$B$5),IF($B$6="All",TRUE(),All!B870=$B$6),IF($B$7="All",TRUE(),All!C870=$B$7)),ROW(All!E870)-1,"")</f>
        <v/>
      </c>
    </row>
    <row r="885" spans="10:10" x14ac:dyDescent="0.25">
      <c r="J885" s="12" t="str">
        <f>IF(AND(OR(AND(All!E871=$B$3,All!G871=$B$4),AND(All!E871=$B$4,All!G871=$B$3)),IF($B$5="All",TRUE(),All!A871=$B$5),IF($B$6="All",TRUE(),All!B871=$B$6),IF($B$7="All",TRUE(),All!C871=$B$7)),ROW(All!E871)-1,"")</f>
        <v/>
      </c>
    </row>
    <row r="886" spans="10:10" x14ac:dyDescent="0.25">
      <c r="J886" s="12" t="str">
        <f>IF(AND(OR(AND(All!E872=$B$3,All!G872=$B$4),AND(All!E872=$B$4,All!G872=$B$3)),IF($B$5="All",TRUE(),All!A872=$B$5),IF($B$6="All",TRUE(),All!B872=$B$6),IF($B$7="All",TRUE(),All!C872=$B$7)),ROW(All!E872)-1,"")</f>
        <v/>
      </c>
    </row>
    <row r="887" spans="10:10" x14ac:dyDescent="0.25">
      <c r="J887" s="12" t="str">
        <f>IF(AND(OR(AND(All!E873=$B$3,All!G873=$B$4),AND(All!E873=$B$4,All!G873=$B$3)),IF($B$5="All",TRUE(),All!A873=$B$5),IF($B$6="All",TRUE(),All!B873=$B$6),IF($B$7="All",TRUE(),All!C873=$B$7)),ROW(All!E873)-1,"")</f>
        <v/>
      </c>
    </row>
    <row r="888" spans="10:10" x14ac:dyDescent="0.25">
      <c r="J888" s="12" t="str">
        <f>IF(AND(OR(AND(All!E874=$B$3,All!G874=$B$4),AND(All!E874=$B$4,All!G874=$B$3)),IF($B$5="All",TRUE(),All!A874=$B$5),IF($B$6="All",TRUE(),All!B874=$B$6),IF($B$7="All",TRUE(),All!C874=$B$7)),ROW(All!E874)-1,"")</f>
        <v/>
      </c>
    </row>
    <row r="889" spans="10:10" x14ac:dyDescent="0.25">
      <c r="J889" s="12" t="str">
        <f>IF(AND(OR(AND(All!E875=$B$3,All!G875=$B$4),AND(All!E875=$B$4,All!G875=$B$3)),IF($B$5="All",TRUE(),All!A875=$B$5),IF($B$6="All",TRUE(),All!B875=$B$6),IF($B$7="All",TRUE(),All!C875=$B$7)),ROW(All!E875)-1,"")</f>
        <v/>
      </c>
    </row>
    <row r="890" spans="10:10" x14ac:dyDescent="0.25">
      <c r="J890" s="12" t="str">
        <f>IF(AND(OR(AND(All!E876=$B$3,All!G876=$B$4),AND(All!E876=$B$4,All!G876=$B$3)),IF($B$5="All",TRUE(),All!A876=$B$5),IF($B$6="All",TRUE(),All!B876=$B$6),IF($B$7="All",TRUE(),All!C876=$B$7)),ROW(All!E876)-1,"")</f>
        <v/>
      </c>
    </row>
    <row r="891" spans="10:10" x14ac:dyDescent="0.25">
      <c r="J891" s="12" t="str">
        <f>IF(AND(OR(AND(All!E877=$B$3,All!G877=$B$4),AND(All!E877=$B$4,All!G877=$B$3)),IF($B$5="All",TRUE(),All!A877=$B$5),IF($B$6="All",TRUE(),All!B877=$B$6),IF($B$7="All",TRUE(),All!C877=$B$7)),ROW(All!E877)-1,"")</f>
        <v/>
      </c>
    </row>
    <row r="892" spans="10:10" x14ac:dyDescent="0.25">
      <c r="J892" s="12" t="str">
        <f>IF(AND(OR(AND(All!E878=$B$3,All!G878=$B$4),AND(All!E878=$B$4,All!G878=$B$3)),IF($B$5="All",TRUE(),All!A878=$B$5),IF($B$6="All",TRUE(),All!B878=$B$6),IF($B$7="All",TRUE(),All!C878=$B$7)),ROW(All!E878)-1,"")</f>
        <v/>
      </c>
    </row>
    <row r="893" spans="10:10" x14ac:dyDescent="0.25">
      <c r="J893" s="12" t="str">
        <f>IF(AND(OR(AND(All!E879=$B$3,All!G879=$B$4),AND(All!E879=$B$4,All!G879=$B$3)),IF($B$5="All",TRUE(),All!A879=$B$5),IF($B$6="All",TRUE(),All!B879=$B$6),IF($B$7="All",TRUE(),All!C879=$B$7)),ROW(All!E879)-1,"")</f>
        <v/>
      </c>
    </row>
    <row r="894" spans="10:10" x14ac:dyDescent="0.25">
      <c r="J894" s="12" t="str">
        <f>IF(AND(OR(AND(All!E880=$B$3,All!G880=$B$4),AND(All!E880=$B$4,All!G880=$B$3)),IF($B$5="All",TRUE(),All!A880=$B$5),IF($B$6="All",TRUE(),All!B880=$B$6),IF($B$7="All",TRUE(),All!C880=$B$7)),ROW(All!E880)-1,"")</f>
        <v/>
      </c>
    </row>
    <row r="895" spans="10:10" x14ac:dyDescent="0.25">
      <c r="J895" s="12" t="str">
        <f>IF(AND(OR(AND(All!E881=$B$3,All!G881=$B$4),AND(All!E881=$B$4,All!G881=$B$3)),IF($B$5="All",TRUE(),All!A881=$B$5),IF($B$6="All",TRUE(),All!B881=$B$6),IF($B$7="All",TRUE(),All!C881=$B$7)),ROW(All!E881)-1,"")</f>
        <v/>
      </c>
    </row>
    <row r="896" spans="10:10" x14ac:dyDescent="0.25">
      <c r="J896" s="12" t="str">
        <f>IF(AND(OR(AND(All!E882=$B$3,All!G882=$B$4),AND(All!E882=$B$4,All!G882=$B$3)),IF($B$5="All",TRUE(),All!A882=$B$5),IF($B$6="All",TRUE(),All!B882=$B$6),IF($B$7="All",TRUE(),All!C882=$B$7)),ROW(All!E882)-1,"")</f>
        <v/>
      </c>
    </row>
    <row r="897" spans="10:10" x14ac:dyDescent="0.25">
      <c r="J897" s="12" t="str">
        <f>IF(AND(OR(AND(All!E883=$B$3,All!G883=$B$4),AND(All!E883=$B$4,All!G883=$B$3)),IF($B$5="All",TRUE(),All!A883=$B$5),IF($B$6="All",TRUE(),All!B883=$B$6),IF($B$7="All",TRUE(),All!C883=$B$7)),ROW(All!E883)-1,"")</f>
        <v/>
      </c>
    </row>
    <row r="898" spans="10:10" x14ac:dyDescent="0.25">
      <c r="J898" s="12" t="str">
        <f>IF(AND(OR(AND(All!E884=$B$3,All!G884=$B$4),AND(All!E884=$B$4,All!G884=$B$3)),IF($B$5="All",TRUE(),All!A884=$B$5),IF($B$6="All",TRUE(),All!B884=$B$6),IF($B$7="All",TRUE(),All!C884=$B$7)),ROW(All!E884)-1,"")</f>
        <v/>
      </c>
    </row>
    <row r="899" spans="10:10" x14ac:dyDescent="0.25">
      <c r="J899" s="12" t="str">
        <f>IF(AND(OR(AND(All!E885=$B$3,All!G885=$B$4),AND(All!E885=$B$4,All!G885=$B$3)),IF($B$5="All",TRUE(),All!A885=$B$5),IF($B$6="All",TRUE(),All!B885=$B$6),IF($B$7="All",TRUE(),All!C885=$B$7)),ROW(All!E885)-1,"")</f>
        <v/>
      </c>
    </row>
    <row r="900" spans="10:10" x14ac:dyDescent="0.25">
      <c r="J900" s="12" t="str">
        <f>IF(AND(OR(AND(All!E886=$B$3,All!G886=$B$4),AND(All!E886=$B$4,All!G886=$B$3)),IF($B$5="All",TRUE(),All!A886=$B$5),IF($B$6="All",TRUE(),All!B886=$B$6),IF($B$7="All",TRUE(),All!C886=$B$7)),ROW(All!E886)-1,"")</f>
        <v/>
      </c>
    </row>
    <row r="901" spans="10:10" x14ac:dyDescent="0.25">
      <c r="J901" s="12" t="str">
        <f>IF(AND(OR(AND(All!E887=$B$3,All!G887=$B$4),AND(All!E887=$B$4,All!G887=$B$3)),IF($B$5="All",TRUE(),All!A887=$B$5),IF($B$6="All",TRUE(),All!B887=$B$6),IF($B$7="All",TRUE(),All!C887=$B$7)),ROW(All!E887)-1,"")</f>
        <v/>
      </c>
    </row>
    <row r="902" spans="10:10" x14ac:dyDescent="0.25">
      <c r="J902" s="12" t="str">
        <f>IF(AND(OR(AND(All!E888=$B$3,All!G888=$B$4),AND(All!E888=$B$4,All!G888=$B$3)),IF($B$5="All",TRUE(),All!A888=$B$5),IF($B$6="All",TRUE(),All!B888=$B$6),IF($B$7="All",TRUE(),All!C888=$B$7)),ROW(All!E888)-1,"")</f>
        <v/>
      </c>
    </row>
    <row r="903" spans="10:10" x14ac:dyDescent="0.25">
      <c r="J903" s="12" t="str">
        <f>IF(AND(OR(AND(All!E889=$B$3,All!G889=$B$4),AND(All!E889=$B$4,All!G889=$B$3)),IF($B$5="All",TRUE(),All!A889=$B$5),IF($B$6="All",TRUE(),All!B889=$B$6),IF($B$7="All",TRUE(),All!C889=$B$7)),ROW(All!E889)-1,"")</f>
        <v/>
      </c>
    </row>
    <row r="904" spans="10:10" x14ac:dyDescent="0.25">
      <c r="J904" s="12" t="str">
        <f>IF(AND(OR(AND(All!E890=$B$3,All!G890=$B$4),AND(All!E890=$B$4,All!G890=$B$3)),IF($B$5="All",TRUE(),All!A890=$B$5),IF($B$6="All",TRUE(),All!B890=$B$6),IF($B$7="All",TRUE(),All!C890=$B$7)),ROW(All!E890)-1,"")</f>
        <v/>
      </c>
    </row>
    <row r="905" spans="10:10" x14ac:dyDescent="0.25">
      <c r="J905" s="12" t="str">
        <f>IF(AND(OR(AND(All!E891=$B$3,All!G891=$B$4),AND(All!E891=$B$4,All!G891=$B$3)),IF($B$5="All",TRUE(),All!A891=$B$5),IF($B$6="All",TRUE(),All!B891=$B$6),IF($B$7="All",TRUE(),All!C891=$B$7)),ROW(All!E891)-1,"")</f>
        <v/>
      </c>
    </row>
    <row r="906" spans="10:10" x14ac:dyDescent="0.25">
      <c r="J906" s="12" t="str">
        <f>IF(AND(OR(AND(All!E892=$B$3,All!G892=$B$4),AND(All!E892=$B$4,All!G892=$B$3)),IF($B$5="All",TRUE(),All!A892=$B$5),IF($B$6="All",TRUE(),All!B892=$B$6),IF($B$7="All",TRUE(),All!C892=$B$7)),ROW(All!E892)-1,"")</f>
        <v/>
      </c>
    </row>
    <row r="907" spans="10:10" x14ac:dyDescent="0.25">
      <c r="J907" s="12" t="str">
        <f>IF(AND(OR(AND(All!E893=$B$3,All!G893=$B$4),AND(All!E893=$B$4,All!G893=$B$3)),IF($B$5="All",TRUE(),All!A893=$B$5),IF($B$6="All",TRUE(),All!B893=$B$6),IF($B$7="All",TRUE(),All!C893=$B$7)),ROW(All!E893)-1,"")</f>
        <v/>
      </c>
    </row>
    <row r="908" spans="10:10" x14ac:dyDescent="0.25">
      <c r="J908" s="12" t="str">
        <f>IF(AND(OR(AND(All!E894=$B$3,All!G894=$B$4),AND(All!E894=$B$4,All!G894=$B$3)),IF($B$5="All",TRUE(),All!A894=$B$5),IF($B$6="All",TRUE(),All!B894=$B$6),IF($B$7="All",TRUE(),All!C894=$B$7)),ROW(All!E894)-1,"")</f>
        <v/>
      </c>
    </row>
    <row r="909" spans="10:10" x14ac:dyDescent="0.25">
      <c r="J909" s="12" t="str">
        <f>IF(AND(OR(AND(All!E895=$B$3,All!G895=$B$4),AND(All!E895=$B$4,All!G895=$B$3)),IF($B$5="All",TRUE(),All!A895=$B$5),IF($B$6="All",TRUE(),All!B895=$B$6),IF($B$7="All",TRUE(),All!C895=$B$7)),ROW(All!E895)-1,"")</f>
        <v/>
      </c>
    </row>
    <row r="910" spans="10:10" x14ac:dyDescent="0.25">
      <c r="J910" s="12" t="str">
        <f>IF(AND(OR(AND(All!E896=$B$3,All!G896=$B$4),AND(All!E896=$B$4,All!G896=$B$3)),IF($B$5="All",TRUE(),All!A896=$B$5),IF($B$6="All",TRUE(),All!B896=$B$6),IF($B$7="All",TRUE(),All!C896=$B$7)),ROW(All!E896)-1,"")</f>
        <v/>
      </c>
    </row>
    <row r="911" spans="10:10" x14ac:dyDescent="0.25">
      <c r="J911" s="12" t="str">
        <f>IF(AND(OR(AND(All!E897=$B$3,All!G897=$B$4),AND(All!E897=$B$4,All!G897=$B$3)),IF($B$5="All",TRUE(),All!A897=$B$5),IF($B$6="All",TRUE(),All!B897=$B$6),IF($B$7="All",TRUE(),All!C897=$B$7)),ROW(All!E897)-1,"")</f>
        <v/>
      </c>
    </row>
    <row r="912" spans="10:10" x14ac:dyDescent="0.25">
      <c r="J912" s="12" t="str">
        <f>IF(AND(OR(AND(All!E898=$B$3,All!G898=$B$4),AND(All!E898=$B$4,All!G898=$B$3)),IF($B$5="All",TRUE(),All!A898=$B$5),IF($B$6="All",TRUE(),All!B898=$B$6),IF($B$7="All",TRUE(),All!C898=$B$7)),ROW(All!E898)-1,"")</f>
        <v/>
      </c>
    </row>
    <row r="913" spans="10:10" x14ac:dyDescent="0.25">
      <c r="J913" s="12" t="str">
        <f>IF(AND(OR(AND(All!E899=$B$3,All!G899=$B$4),AND(All!E899=$B$4,All!G899=$B$3)),IF($B$5="All",TRUE(),All!A899=$B$5),IF($B$6="All",TRUE(),All!B899=$B$6),IF($B$7="All",TRUE(),All!C899=$B$7)),ROW(All!E899)-1,"")</f>
        <v/>
      </c>
    </row>
    <row r="914" spans="10:10" x14ac:dyDescent="0.25">
      <c r="J914" s="12" t="str">
        <f>IF(AND(OR(AND(All!E900=$B$3,All!G900=$B$4),AND(All!E900=$B$4,All!G900=$B$3)),IF($B$5="All",TRUE(),All!A900=$B$5),IF($B$6="All",TRUE(),All!B900=$B$6),IF($B$7="All",TRUE(),All!C900=$B$7)),ROW(All!E900)-1,"")</f>
        <v/>
      </c>
    </row>
    <row r="915" spans="10:10" x14ac:dyDescent="0.25">
      <c r="J915" s="12" t="str">
        <f>IF(AND(OR(AND(All!E901=$B$3,All!G901=$B$4),AND(All!E901=$B$4,All!G901=$B$3)),IF($B$5="All",TRUE(),All!A901=$B$5),IF($B$6="All",TRUE(),All!B901=$B$6),IF($B$7="All",TRUE(),All!C901=$B$7)),ROW(All!E901)-1,"")</f>
        <v/>
      </c>
    </row>
    <row r="916" spans="10:10" x14ac:dyDescent="0.25">
      <c r="J916" s="12" t="str">
        <f>IF(AND(OR(AND(All!E902=$B$3,All!G902=$B$4),AND(All!E902=$B$4,All!G902=$B$3)),IF($B$5="All",TRUE(),All!A902=$B$5),IF($B$6="All",TRUE(),All!B902=$B$6),IF($B$7="All",TRUE(),All!C902=$B$7)),ROW(All!E902)-1,"")</f>
        <v/>
      </c>
    </row>
    <row r="917" spans="10:10" x14ac:dyDescent="0.25">
      <c r="J917" s="12" t="str">
        <f>IF(AND(OR(AND(All!E903=$B$3,All!G903=$B$4),AND(All!E903=$B$4,All!G903=$B$3)),IF($B$5="All",TRUE(),All!A903=$B$5),IF($B$6="All",TRUE(),All!B903=$B$6),IF($B$7="All",TRUE(),All!C903=$B$7)),ROW(All!E903)-1,"")</f>
        <v/>
      </c>
    </row>
    <row r="918" spans="10:10" x14ac:dyDescent="0.25">
      <c r="J918" s="12" t="str">
        <f>IF(AND(OR(AND(All!E904=$B$3,All!G904=$B$4),AND(All!E904=$B$4,All!G904=$B$3)),IF($B$5="All",TRUE(),All!A904=$B$5),IF($B$6="All",TRUE(),All!B904=$B$6),IF($B$7="All",TRUE(),All!C904=$B$7)),ROW(All!E904)-1,"")</f>
        <v/>
      </c>
    </row>
    <row r="919" spans="10:10" x14ac:dyDescent="0.25">
      <c r="J919" s="12" t="str">
        <f>IF(AND(OR(AND(All!E905=$B$3,All!G905=$B$4),AND(All!E905=$B$4,All!G905=$B$3)),IF($B$5="All",TRUE(),All!A905=$B$5),IF($B$6="All",TRUE(),All!B905=$B$6),IF($B$7="All",TRUE(),All!C905=$B$7)),ROW(All!E905)-1,"")</f>
        <v/>
      </c>
    </row>
    <row r="920" spans="10:10" x14ac:dyDescent="0.25">
      <c r="J920" s="12" t="str">
        <f>IF(AND(OR(AND(All!E906=$B$3,All!G906=$B$4),AND(All!E906=$B$4,All!G906=$B$3)),IF($B$5="All",TRUE(),All!A906=$B$5),IF($B$6="All",TRUE(),All!B906=$B$6),IF($B$7="All",TRUE(),All!C906=$B$7)),ROW(All!E906)-1,"")</f>
        <v/>
      </c>
    </row>
    <row r="921" spans="10:10" x14ac:dyDescent="0.25">
      <c r="J921" s="12" t="str">
        <f>IF(AND(OR(AND(All!E907=$B$3,All!G907=$B$4),AND(All!E907=$B$4,All!G907=$B$3)),IF($B$5="All",TRUE(),All!A907=$B$5),IF($B$6="All",TRUE(),All!B907=$B$6),IF($B$7="All",TRUE(),All!C907=$B$7)),ROW(All!E907)-1,"")</f>
        <v/>
      </c>
    </row>
    <row r="922" spans="10:10" x14ac:dyDescent="0.25">
      <c r="J922" s="12" t="str">
        <f>IF(AND(OR(AND(All!E908=$B$3,All!G908=$B$4),AND(All!E908=$B$4,All!G908=$B$3)),IF($B$5="All",TRUE(),All!A908=$B$5),IF($B$6="All",TRUE(),All!B908=$B$6),IF($B$7="All",TRUE(),All!C908=$B$7)),ROW(All!E908)-1,"")</f>
        <v/>
      </c>
    </row>
    <row r="923" spans="10:10" x14ac:dyDescent="0.25">
      <c r="J923" s="12" t="str">
        <f>IF(AND(OR(AND(All!E909=$B$3,All!G909=$B$4),AND(All!E909=$B$4,All!G909=$B$3)),IF($B$5="All",TRUE(),All!A909=$B$5),IF($B$6="All",TRUE(),All!B909=$B$6),IF($B$7="All",TRUE(),All!C909=$B$7)),ROW(All!E909)-1,"")</f>
        <v/>
      </c>
    </row>
    <row r="924" spans="10:10" x14ac:dyDescent="0.25">
      <c r="J924" s="12" t="str">
        <f>IF(AND(OR(AND(All!E910=$B$3,All!G910=$B$4),AND(All!E910=$B$4,All!G910=$B$3)),IF($B$5="All",TRUE(),All!A910=$B$5),IF($B$6="All",TRUE(),All!B910=$B$6),IF($B$7="All",TRUE(),All!C910=$B$7)),ROW(All!E910)-1,"")</f>
        <v/>
      </c>
    </row>
    <row r="925" spans="10:10" x14ac:dyDescent="0.25">
      <c r="J925" s="12" t="str">
        <f>IF(AND(OR(AND(All!E911=$B$3,All!G911=$B$4),AND(All!E911=$B$4,All!G911=$B$3)),IF($B$5="All",TRUE(),All!A911=$B$5),IF($B$6="All",TRUE(),All!B911=$B$6),IF($B$7="All",TRUE(),All!C911=$B$7)),ROW(All!E911)-1,"")</f>
        <v/>
      </c>
    </row>
    <row r="926" spans="10:10" x14ac:dyDescent="0.25">
      <c r="J926" s="12" t="str">
        <f>IF(AND(OR(AND(All!E912=$B$3,All!G912=$B$4),AND(All!E912=$B$4,All!G912=$B$3)),IF($B$5="All",TRUE(),All!A912=$B$5),IF($B$6="All",TRUE(),All!B912=$B$6),IF($B$7="All",TRUE(),All!C912=$B$7)),ROW(All!E912)-1,"")</f>
        <v/>
      </c>
    </row>
    <row r="927" spans="10:10" x14ac:dyDescent="0.25">
      <c r="J927" s="12" t="str">
        <f>IF(AND(OR(AND(All!E913=$B$3,All!G913=$B$4),AND(All!E913=$B$4,All!G913=$B$3)),IF($B$5="All",TRUE(),All!A913=$B$5),IF($B$6="All",TRUE(),All!B913=$B$6),IF($B$7="All",TRUE(),All!C913=$B$7)),ROW(All!E913)-1,"")</f>
        <v/>
      </c>
    </row>
    <row r="928" spans="10:10" x14ac:dyDescent="0.25">
      <c r="J928" s="12" t="str">
        <f>IF(AND(OR(AND(All!E914=$B$3,All!G914=$B$4),AND(All!E914=$B$4,All!G914=$B$3)),IF($B$5="All",TRUE(),All!A914=$B$5),IF($B$6="All",TRUE(),All!B914=$B$6),IF($B$7="All",TRUE(),All!C914=$B$7)),ROW(All!E914)-1,"")</f>
        <v/>
      </c>
    </row>
    <row r="929" spans="10:10" x14ac:dyDescent="0.25">
      <c r="J929" s="12" t="str">
        <f>IF(AND(OR(AND(All!E915=$B$3,All!G915=$B$4),AND(All!E915=$B$4,All!G915=$B$3)),IF($B$5="All",TRUE(),All!A915=$B$5),IF($B$6="All",TRUE(),All!B915=$B$6),IF($B$7="All",TRUE(),All!C915=$B$7)),ROW(All!E915)-1,"")</f>
        <v/>
      </c>
    </row>
    <row r="930" spans="10:10" x14ac:dyDescent="0.25">
      <c r="J930" s="12" t="str">
        <f>IF(AND(OR(AND(All!E916=$B$3,All!G916=$B$4),AND(All!E916=$B$4,All!G916=$B$3)),IF($B$5="All",TRUE(),All!A916=$B$5),IF($B$6="All",TRUE(),All!B916=$B$6),IF($B$7="All",TRUE(),All!C916=$B$7)),ROW(All!E916)-1,"")</f>
        <v/>
      </c>
    </row>
    <row r="931" spans="10:10" x14ac:dyDescent="0.25">
      <c r="J931" s="12" t="str">
        <f>IF(AND(OR(AND(All!E917=$B$3,All!G917=$B$4),AND(All!E917=$B$4,All!G917=$B$3)),IF($B$5="All",TRUE(),All!A917=$B$5),IF($B$6="All",TRUE(),All!B917=$B$6),IF($B$7="All",TRUE(),All!C917=$B$7)),ROW(All!E917)-1,"")</f>
        <v/>
      </c>
    </row>
    <row r="932" spans="10:10" x14ac:dyDescent="0.25">
      <c r="J932" s="12" t="str">
        <f>IF(AND(OR(AND(All!E918=$B$3,All!G918=$B$4),AND(All!E918=$B$4,All!G918=$B$3)),IF($B$5="All",TRUE(),All!A918=$B$5),IF($B$6="All",TRUE(),All!B918=$B$6),IF($B$7="All",TRUE(),All!C918=$B$7)),ROW(All!E918)-1,"")</f>
        <v/>
      </c>
    </row>
    <row r="933" spans="10:10" x14ac:dyDescent="0.25">
      <c r="J933" s="12" t="str">
        <f>IF(AND(OR(AND(All!E919=$B$3,All!G919=$B$4),AND(All!E919=$B$4,All!G919=$B$3)),IF($B$5="All",TRUE(),All!A919=$B$5),IF($B$6="All",TRUE(),All!B919=$B$6),IF($B$7="All",TRUE(),All!C919=$B$7)),ROW(All!E919)-1,"")</f>
        <v/>
      </c>
    </row>
    <row r="934" spans="10:10" x14ac:dyDescent="0.25">
      <c r="J934" s="12" t="str">
        <f>IF(AND(OR(AND(All!E920=$B$3,All!G920=$B$4),AND(All!E920=$B$4,All!G920=$B$3)),IF($B$5="All",TRUE(),All!A920=$B$5),IF($B$6="All",TRUE(),All!B920=$B$6),IF($B$7="All",TRUE(),All!C920=$B$7)),ROW(All!E920)-1,"")</f>
        <v/>
      </c>
    </row>
    <row r="935" spans="10:10" x14ac:dyDescent="0.25">
      <c r="J935" s="12" t="str">
        <f>IF(AND(OR(AND(All!E921=$B$3,All!G921=$B$4),AND(All!E921=$B$4,All!G921=$B$3)),IF($B$5="All",TRUE(),All!A921=$B$5),IF($B$6="All",TRUE(),All!B921=$B$6),IF($B$7="All",TRUE(),All!C921=$B$7)),ROW(All!E921)-1,"")</f>
        <v/>
      </c>
    </row>
    <row r="936" spans="10:10" x14ac:dyDescent="0.25">
      <c r="J936" s="12" t="str">
        <f>IF(AND(OR(AND(All!E922=$B$3,All!G922=$B$4),AND(All!E922=$B$4,All!G922=$B$3)),IF($B$5="All",TRUE(),All!A922=$B$5),IF($B$6="All",TRUE(),All!B922=$B$6),IF($B$7="All",TRUE(),All!C922=$B$7)),ROW(All!E922)-1,"")</f>
        <v/>
      </c>
    </row>
    <row r="937" spans="10:10" x14ac:dyDescent="0.25">
      <c r="J937" s="12" t="str">
        <f>IF(AND(OR(AND(All!E923=$B$3,All!G923=$B$4),AND(All!E923=$B$4,All!G923=$B$3)),IF($B$5="All",TRUE(),All!A923=$B$5),IF($B$6="All",TRUE(),All!B923=$B$6),IF($B$7="All",TRUE(),All!C923=$B$7)),ROW(All!E923)-1,"")</f>
        <v/>
      </c>
    </row>
    <row r="938" spans="10:10" x14ac:dyDescent="0.25">
      <c r="J938" s="12" t="str">
        <f>IF(AND(OR(AND(All!E924=$B$3,All!G924=$B$4),AND(All!E924=$B$4,All!G924=$B$3)),IF($B$5="All",TRUE(),All!A924=$B$5),IF($B$6="All",TRUE(),All!B924=$B$6),IF($B$7="All",TRUE(),All!C924=$B$7)),ROW(All!E924)-1,"")</f>
        <v/>
      </c>
    </row>
    <row r="939" spans="10:10" x14ac:dyDescent="0.25">
      <c r="J939" s="12" t="str">
        <f>IF(AND(OR(AND(All!E925=$B$3,All!G925=$B$4),AND(All!E925=$B$4,All!G925=$B$3)),IF($B$5="All",TRUE(),All!A925=$B$5),IF($B$6="All",TRUE(),All!B925=$B$6),IF($B$7="All",TRUE(),All!C925=$B$7)),ROW(All!E925)-1,"")</f>
        <v/>
      </c>
    </row>
    <row r="940" spans="10:10" x14ac:dyDescent="0.25">
      <c r="J940" s="12" t="str">
        <f>IF(AND(OR(AND(All!E926=$B$3,All!G926=$B$4),AND(All!E926=$B$4,All!G926=$B$3)),IF($B$5="All",TRUE(),All!A926=$B$5),IF($B$6="All",TRUE(),All!B926=$B$6),IF($B$7="All",TRUE(),All!C926=$B$7)),ROW(All!E926)-1,"")</f>
        <v/>
      </c>
    </row>
    <row r="941" spans="10:10" x14ac:dyDescent="0.25">
      <c r="J941" s="12" t="str">
        <f>IF(AND(OR(AND(All!E927=$B$3,All!G927=$B$4),AND(All!E927=$B$4,All!G927=$B$3)),IF($B$5="All",TRUE(),All!A927=$B$5),IF($B$6="All",TRUE(),All!B927=$B$6),IF($B$7="All",TRUE(),All!C927=$B$7)),ROW(All!E927)-1,"")</f>
        <v/>
      </c>
    </row>
    <row r="942" spans="10:10" x14ac:dyDescent="0.25">
      <c r="J942" s="12" t="str">
        <f>IF(AND(OR(AND(All!E928=$B$3,All!G928=$B$4),AND(All!E928=$B$4,All!G928=$B$3)),IF($B$5="All",TRUE(),All!A928=$B$5),IF($B$6="All",TRUE(),All!B928=$B$6),IF($B$7="All",TRUE(),All!C928=$B$7)),ROW(All!E928)-1,"")</f>
        <v/>
      </c>
    </row>
    <row r="943" spans="10:10" x14ac:dyDescent="0.25">
      <c r="J943" s="12" t="str">
        <f>IF(AND(OR(AND(All!E929=$B$3,All!G929=$B$4),AND(All!E929=$B$4,All!G929=$B$3)),IF($B$5="All",TRUE(),All!A929=$B$5),IF($B$6="All",TRUE(),All!B929=$B$6),IF($B$7="All",TRUE(),All!C929=$B$7)),ROW(All!E929)-1,"")</f>
        <v/>
      </c>
    </row>
    <row r="944" spans="10:10" x14ac:dyDescent="0.25">
      <c r="J944" s="12" t="str">
        <f>IF(AND(OR(AND(All!E930=$B$3,All!G930=$B$4),AND(All!E930=$B$4,All!G930=$B$3)),IF($B$5="All",TRUE(),All!A930=$B$5),IF($B$6="All",TRUE(),All!B930=$B$6),IF($B$7="All",TRUE(),All!C930=$B$7)),ROW(All!E930)-1,"")</f>
        <v/>
      </c>
    </row>
    <row r="945" spans="10:10" x14ac:dyDescent="0.25">
      <c r="J945" s="12" t="str">
        <f>IF(AND(OR(AND(All!E931=$B$3,All!G931=$B$4),AND(All!E931=$B$4,All!G931=$B$3)),IF($B$5="All",TRUE(),All!A931=$B$5),IF($B$6="All",TRUE(),All!B931=$B$6),IF($B$7="All",TRUE(),All!C931=$B$7)),ROW(All!E931)-1,"")</f>
        <v/>
      </c>
    </row>
    <row r="946" spans="10:10" x14ac:dyDescent="0.25">
      <c r="J946" s="12" t="str">
        <f>IF(AND(OR(AND(All!E932=$B$3,All!G932=$B$4),AND(All!E932=$B$4,All!G932=$B$3)),IF($B$5="All",TRUE(),All!A932=$B$5),IF($B$6="All",TRUE(),All!B932=$B$6),IF($B$7="All",TRUE(),All!C932=$B$7)),ROW(All!E932)-1,"")</f>
        <v/>
      </c>
    </row>
    <row r="947" spans="10:10" x14ac:dyDescent="0.25">
      <c r="J947" s="12" t="str">
        <f>IF(AND(OR(AND(All!E933=$B$3,All!G933=$B$4),AND(All!E933=$B$4,All!G933=$B$3)),IF($B$5="All",TRUE(),All!A933=$B$5),IF($B$6="All",TRUE(),All!B933=$B$6),IF($B$7="All",TRUE(),All!C933=$B$7)),ROW(All!E933)-1,"")</f>
        <v/>
      </c>
    </row>
    <row r="948" spans="10:10" x14ac:dyDescent="0.25">
      <c r="J948" s="12" t="str">
        <f>IF(AND(OR(AND(All!E934=$B$3,All!G934=$B$4),AND(All!E934=$B$4,All!G934=$B$3)),IF($B$5="All",TRUE(),All!A934=$B$5),IF($B$6="All",TRUE(),All!B934=$B$6),IF($B$7="All",TRUE(),All!C934=$B$7)),ROW(All!E934)-1,"")</f>
        <v/>
      </c>
    </row>
    <row r="949" spans="10:10" x14ac:dyDescent="0.25">
      <c r="J949" s="12" t="str">
        <f>IF(AND(OR(AND(All!E935=$B$3,All!G935=$B$4),AND(All!E935=$B$4,All!G935=$B$3)),IF($B$5="All",TRUE(),All!A935=$B$5),IF($B$6="All",TRUE(),All!B935=$B$6),IF($B$7="All",TRUE(),All!C935=$B$7)),ROW(All!E935)-1,"")</f>
        <v/>
      </c>
    </row>
    <row r="950" spans="10:10" x14ac:dyDescent="0.25">
      <c r="J950" s="12" t="str">
        <f>IF(AND(OR(AND(All!E936=$B$3,All!G936=$B$4),AND(All!E936=$B$4,All!G936=$B$3)),IF($B$5="All",TRUE(),All!A936=$B$5),IF($B$6="All",TRUE(),All!B936=$B$6),IF($B$7="All",TRUE(),All!C936=$B$7)),ROW(All!E936)-1,"")</f>
        <v/>
      </c>
    </row>
    <row r="951" spans="10:10" x14ac:dyDescent="0.25">
      <c r="J951" s="12" t="str">
        <f>IF(AND(OR(AND(All!E937=$B$3,All!G937=$B$4),AND(All!E937=$B$4,All!G937=$B$3)),IF($B$5="All",TRUE(),All!A937=$B$5),IF($B$6="All",TRUE(),All!B937=$B$6),IF($B$7="All",TRUE(),All!C937=$B$7)),ROW(All!E937)-1,"")</f>
        <v/>
      </c>
    </row>
    <row r="952" spans="10:10" x14ac:dyDescent="0.25">
      <c r="J952" s="12" t="str">
        <f>IF(AND(OR(AND(All!E938=$B$3,All!G938=$B$4),AND(All!E938=$B$4,All!G938=$B$3)),IF($B$5="All",TRUE(),All!A938=$B$5),IF($B$6="All",TRUE(),All!B938=$B$6),IF($B$7="All",TRUE(),All!C938=$B$7)),ROW(All!E938)-1,"")</f>
        <v/>
      </c>
    </row>
    <row r="953" spans="10:10" x14ac:dyDescent="0.25">
      <c r="J953" s="12" t="str">
        <f>IF(AND(OR(AND(All!E939=$B$3,All!G939=$B$4),AND(All!E939=$B$4,All!G939=$B$3)),IF($B$5="All",TRUE(),All!A939=$B$5),IF($B$6="All",TRUE(),All!B939=$B$6),IF($B$7="All",TRUE(),All!C939=$B$7)),ROW(All!E939)-1,"")</f>
        <v/>
      </c>
    </row>
    <row r="954" spans="10:10" x14ac:dyDescent="0.25">
      <c r="J954" s="12" t="str">
        <f>IF(AND(OR(AND(All!E940=$B$3,All!G940=$B$4),AND(All!E940=$B$4,All!G940=$B$3)),IF($B$5="All",TRUE(),All!A940=$B$5),IF($B$6="All",TRUE(),All!B940=$B$6),IF($B$7="All",TRUE(),All!C940=$B$7)),ROW(All!E940)-1,"")</f>
        <v/>
      </c>
    </row>
    <row r="955" spans="10:10" x14ac:dyDescent="0.25">
      <c r="J955" s="12" t="str">
        <f>IF(AND(OR(AND(All!E941=$B$3,All!G941=$B$4),AND(All!E941=$B$4,All!G941=$B$3)),IF($B$5="All",TRUE(),All!A941=$B$5),IF($B$6="All",TRUE(),All!B941=$B$6),IF($B$7="All",TRUE(),All!C941=$B$7)),ROW(All!E941)-1,"")</f>
        <v/>
      </c>
    </row>
    <row r="956" spans="10:10" x14ac:dyDescent="0.25">
      <c r="J956" s="12" t="str">
        <f>IF(AND(OR(AND(All!E942=$B$3,All!G942=$B$4),AND(All!E942=$B$4,All!G942=$B$3)),IF($B$5="All",TRUE(),All!A942=$B$5),IF($B$6="All",TRUE(),All!B942=$B$6),IF($B$7="All",TRUE(),All!C942=$B$7)),ROW(All!E942)-1,"")</f>
        <v/>
      </c>
    </row>
    <row r="957" spans="10:10" x14ac:dyDescent="0.25">
      <c r="J957" s="12" t="str">
        <f>IF(AND(OR(AND(All!E943=$B$3,All!G943=$B$4),AND(All!E943=$B$4,All!G943=$B$3)),IF($B$5="All",TRUE(),All!A943=$B$5),IF($B$6="All",TRUE(),All!B943=$B$6),IF($B$7="All",TRUE(),All!C943=$B$7)),ROW(All!E943)-1,"")</f>
        <v/>
      </c>
    </row>
    <row r="958" spans="10:10" x14ac:dyDescent="0.25">
      <c r="J958" s="12" t="str">
        <f>IF(AND(OR(AND(All!E944=$B$3,All!G944=$B$4),AND(All!E944=$B$4,All!G944=$B$3)),IF($B$5="All",TRUE(),All!A944=$B$5),IF($B$6="All",TRUE(),All!B944=$B$6),IF($B$7="All",TRUE(),All!C944=$B$7)),ROW(All!E944)-1,"")</f>
        <v/>
      </c>
    </row>
    <row r="959" spans="10:10" x14ac:dyDescent="0.25">
      <c r="J959" s="12" t="str">
        <f>IF(AND(OR(AND(All!E945=$B$3,All!G945=$B$4),AND(All!E945=$B$4,All!G945=$B$3)),IF($B$5="All",TRUE(),All!A945=$B$5),IF($B$6="All",TRUE(),All!B945=$B$6),IF($B$7="All",TRUE(),All!C945=$B$7)),ROW(All!E945)-1,"")</f>
        <v/>
      </c>
    </row>
    <row r="960" spans="10:10" x14ac:dyDescent="0.25">
      <c r="J960" s="12" t="str">
        <f>IF(AND(OR(AND(All!E946=$B$3,All!G946=$B$4),AND(All!E946=$B$4,All!G946=$B$3)),IF($B$5="All",TRUE(),All!A946=$B$5),IF($B$6="All",TRUE(),All!B946=$B$6),IF($B$7="All",TRUE(),All!C946=$B$7)),ROW(All!E946)-1,"")</f>
        <v/>
      </c>
    </row>
    <row r="961" spans="10:10" x14ac:dyDescent="0.25">
      <c r="J961" s="12" t="str">
        <f>IF(AND(OR(AND(All!E947=$B$3,All!G947=$B$4),AND(All!E947=$B$4,All!G947=$B$3)),IF($B$5="All",TRUE(),All!A947=$B$5),IF($B$6="All",TRUE(),All!B947=$B$6),IF($B$7="All",TRUE(),All!C947=$B$7)),ROW(All!E947)-1,"")</f>
        <v/>
      </c>
    </row>
    <row r="962" spans="10:10" x14ac:dyDescent="0.25">
      <c r="J962" s="12" t="str">
        <f>IF(AND(OR(AND(All!E948=$B$3,All!G948=$B$4),AND(All!E948=$B$4,All!G948=$B$3)),IF($B$5="All",TRUE(),All!A948=$B$5),IF($B$6="All",TRUE(),All!B948=$B$6),IF($B$7="All",TRUE(),All!C948=$B$7)),ROW(All!E948)-1,"")</f>
        <v/>
      </c>
    </row>
    <row r="963" spans="10:10" x14ac:dyDescent="0.25">
      <c r="J963" s="12" t="str">
        <f>IF(AND(OR(AND(All!E949=$B$3,All!G949=$B$4),AND(All!E949=$B$4,All!G949=$B$3)),IF($B$5="All",TRUE(),All!A949=$B$5),IF($B$6="All",TRUE(),All!B949=$B$6),IF($B$7="All",TRUE(),All!C949=$B$7)),ROW(All!E949)-1,"")</f>
        <v/>
      </c>
    </row>
    <row r="964" spans="10:10" x14ac:dyDescent="0.25">
      <c r="J964" s="12" t="str">
        <f>IF(AND(OR(AND(All!E950=$B$3,All!G950=$B$4),AND(All!E950=$B$4,All!G950=$B$3)),IF($B$5="All",TRUE(),All!A950=$B$5),IF($B$6="All",TRUE(),All!B950=$B$6),IF($B$7="All",TRUE(),All!C950=$B$7)),ROW(All!E950)-1,"")</f>
        <v/>
      </c>
    </row>
    <row r="965" spans="10:10" x14ac:dyDescent="0.25">
      <c r="J965" s="12" t="str">
        <f>IF(AND(OR(AND(All!E951=$B$3,All!G951=$B$4),AND(All!E951=$B$4,All!G951=$B$3)),IF($B$5="All",TRUE(),All!A951=$B$5),IF($B$6="All",TRUE(),All!B951=$B$6),IF($B$7="All",TRUE(),All!C951=$B$7)),ROW(All!E951)-1,"")</f>
        <v/>
      </c>
    </row>
    <row r="966" spans="10:10" x14ac:dyDescent="0.25">
      <c r="J966" s="12" t="str">
        <f>IF(AND(OR(AND(All!E952=$B$3,All!G952=$B$4),AND(All!E952=$B$4,All!G952=$B$3)),IF($B$5="All",TRUE(),All!A952=$B$5),IF($B$6="All",TRUE(),All!B952=$B$6),IF($B$7="All",TRUE(),All!C952=$B$7)),ROW(All!E952)-1,"")</f>
        <v/>
      </c>
    </row>
    <row r="967" spans="10:10" x14ac:dyDescent="0.25">
      <c r="J967" s="12" t="str">
        <f>IF(AND(OR(AND(All!E953=$B$3,All!G953=$B$4),AND(All!E953=$B$4,All!G953=$B$3)),IF($B$5="All",TRUE(),All!A953=$B$5),IF($B$6="All",TRUE(),All!B953=$B$6),IF($B$7="All",TRUE(),All!C953=$B$7)),ROW(All!E953)-1,"")</f>
        <v/>
      </c>
    </row>
    <row r="968" spans="10:10" x14ac:dyDescent="0.25">
      <c r="J968" s="12" t="str">
        <f>IF(AND(OR(AND(All!E954=$B$3,All!G954=$B$4),AND(All!E954=$B$4,All!G954=$B$3)),IF($B$5="All",TRUE(),All!A954=$B$5),IF($B$6="All",TRUE(),All!B954=$B$6),IF($B$7="All",TRUE(),All!C954=$B$7)),ROW(All!E954)-1,"")</f>
        <v/>
      </c>
    </row>
    <row r="969" spans="10:10" x14ac:dyDescent="0.25">
      <c r="J969" s="12" t="str">
        <f>IF(AND(OR(AND(All!E955=$B$3,All!G955=$B$4),AND(All!E955=$B$4,All!G955=$B$3)),IF($B$5="All",TRUE(),All!A955=$B$5),IF($B$6="All",TRUE(),All!B955=$B$6),IF($B$7="All",TRUE(),All!C955=$B$7)),ROW(All!E955)-1,"")</f>
        <v/>
      </c>
    </row>
    <row r="970" spans="10:10" x14ac:dyDescent="0.25">
      <c r="J970" s="12" t="str">
        <f>IF(AND(OR(AND(All!E956=$B$3,All!G956=$B$4),AND(All!E956=$B$4,All!G956=$B$3)),IF($B$5="All",TRUE(),All!A956=$B$5),IF($B$6="All",TRUE(),All!B956=$B$6),IF($B$7="All",TRUE(),All!C956=$B$7)),ROW(All!E956)-1,"")</f>
        <v/>
      </c>
    </row>
    <row r="971" spans="10:10" x14ac:dyDescent="0.25">
      <c r="J971" s="12" t="str">
        <f>IF(AND(OR(AND(All!E957=$B$3,All!G957=$B$4),AND(All!E957=$B$4,All!G957=$B$3)),IF($B$5="All",TRUE(),All!A957=$B$5),IF($B$6="All",TRUE(),All!B957=$B$6),IF($B$7="All",TRUE(),All!C957=$B$7)),ROW(All!E957)-1,"")</f>
        <v/>
      </c>
    </row>
    <row r="972" spans="10:10" x14ac:dyDescent="0.25">
      <c r="J972" s="12" t="str">
        <f>IF(AND(OR(AND(All!E958=$B$3,All!G958=$B$4),AND(All!E958=$B$4,All!G958=$B$3)),IF($B$5="All",TRUE(),All!A958=$B$5),IF($B$6="All",TRUE(),All!B958=$B$6),IF($B$7="All",TRUE(),All!C958=$B$7)),ROW(All!E958)-1,"")</f>
        <v/>
      </c>
    </row>
    <row r="973" spans="10:10" x14ac:dyDescent="0.25">
      <c r="J973" s="12" t="str">
        <f>IF(AND(OR(AND(All!E959=$B$3,All!G959=$B$4),AND(All!E959=$B$4,All!G959=$B$3)),IF($B$5="All",TRUE(),All!A959=$B$5),IF($B$6="All",TRUE(),All!B959=$B$6),IF($B$7="All",TRUE(),All!C959=$B$7)),ROW(All!E959)-1,"")</f>
        <v/>
      </c>
    </row>
    <row r="974" spans="10:10" x14ac:dyDescent="0.25">
      <c r="J974" s="12" t="str">
        <f>IF(AND(OR(AND(All!E960=$B$3,All!G960=$B$4),AND(All!E960=$B$4,All!G960=$B$3)),IF($B$5="All",TRUE(),All!A960=$B$5),IF($B$6="All",TRUE(),All!B960=$B$6),IF($B$7="All",TRUE(),All!C960=$B$7)),ROW(All!E960)-1,"")</f>
        <v/>
      </c>
    </row>
    <row r="975" spans="10:10" x14ac:dyDescent="0.25">
      <c r="J975" s="12" t="str">
        <f>IF(AND(OR(AND(All!E961=$B$3,All!G961=$B$4),AND(All!E961=$B$4,All!G961=$B$3)),IF($B$5="All",TRUE(),All!A961=$B$5),IF($B$6="All",TRUE(),All!B961=$B$6),IF($B$7="All",TRUE(),All!C961=$B$7)),ROW(All!E961)-1,"")</f>
        <v/>
      </c>
    </row>
    <row r="976" spans="10:10" x14ac:dyDescent="0.25">
      <c r="J976" s="12" t="str">
        <f>IF(AND(OR(AND(All!E962=$B$3,All!G962=$B$4),AND(All!E962=$B$4,All!G962=$B$3)),IF($B$5="All",TRUE(),All!A962=$B$5),IF($B$6="All",TRUE(),All!B962=$B$6),IF($B$7="All",TRUE(),All!C962=$B$7)),ROW(All!E962)-1,"")</f>
        <v/>
      </c>
    </row>
    <row r="977" spans="10:10" x14ac:dyDescent="0.25">
      <c r="J977" s="12" t="str">
        <f>IF(AND(OR(AND(All!E963=$B$3,All!G963=$B$4),AND(All!E963=$B$4,All!G963=$B$3)),IF($B$5="All",TRUE(),All!A963=$B$5),IF($B$6="All",TRUE(),All!B963=$B$6),IF($B$7="All",TRUE(),All!C963=$B$7)),ROW(All!E963)-1,"")</f>
        <v/>
      </c>
    </row>
    <row r="978" spans="10:10" x14ac:dyDescent="0.25">
      <c r="J978" s="12" t="str">
        <f>IF(AND(OR(AND(All!E964=$B$3,All!G964=$B$4),AND(All!E964=$B$4,All!G964=$B$3)),IF($B$5="All",TRUE(),All!A964=$B$5),IF($B$6="All",TRUE(),All!B964=$B$6),IF($B$7="All",TRUE(),All!C964=$B$7)),ROW(All!E964)-1,"")</f>
        <v/>
      </c>
    </row>
    <row r="979" spans="10:10" x14ac:dyDescent="0.25">
      <c r="J979" s="12" t="str">
        <f>IF(AND(OR(AND(All!E965=$B$3,All!G965=$B$4),AND(All!E965=$B$4,All!G965=$B$3)),IF($B$5="All",TRUE(),All!A965=$B$5),IF($B$6="All",TRUE(),All!B965=$B$6),IF($B$7="All",TRUE(),All!C965=$B$7)),ROW(All!E965)-1,"")</f>
        <v/>
      </c>
    </row>
    <row r="980" spans="10:10" x14ac:dyDescent="0.25">
      <c r="J980" s="12" t="str">
        <f>IF(AND(OR(AND(All!E966=$B$3,All!G966=$B$4),AND(All!E966=$B$4,All!G966=$B$3)),IF($B$5="All",TRUE(),All!A966=$B$5),IF($B$6="All",TRUE(),All!B966=$B$6),IF($B$7="All",TRUE(),All!C966=$B$7)),ROW(All!E966)-1,"")</f>
        <v/>
      </c>
    </row>
    <row r="981" spans="10:10" x14ac:dyDescent="0.25">
      <c r="J981" s="12" t="str">
        <f>IF(AND(OR(AND(All!E967=$B$3,All!G967=$B$4),AND(All!E967=$B$4,All!G967=$B$3)),IF($B$5="All",TRUE(),All!A967=$B$5),IF($B$6="All",TRUE(),All!B967=$B$6),IF($B$7="All",TRUE(),All!C967=$B$7)),ROW(All!E967)-1,"")</f>
        <v/>
      </c>
    </row>
    <row r="982" spans="10:10" x14ac:dyDescent="0.25">
      <c r="J982" s="12" t="str">
        <f>IF(AND(OR(AND(All!E968=$B$3,All!G968=$B$4),AND(All!E968=$B$4,All!G968=$B$3)),IF($B$5="All",TRUE(),All!A968=$B$5),IF($B$6="All",TRUE(),All!B968=$B$6),IF($B$7="All",TRUE(),All!C968=$B$7)),ROW(All!E968)-1,"")</f>
        <v/>
      </c>
    </row>
    <row r="983" spans="10:10" x14ac:dyDescent="0.25">
      <c r="J983" s="12" t="str">
        <f>IF(AND(OR(AND(All!E969=$B$3,All!G969=$B$4),AND(All!E969=$B$4,All!G969=$B$3)),IF($B$5="All",TRUE(),All!A969=$B$5),IF($B$6="All",TRUE(),All!B969=$B$6),IF($B$7="All",TRUE(),All!C969=$B$7)),ROW(All!E969)-1,"")</f>
        <v/>
      </c>
    </row>
    <row r="984" spans="10:10" x14ac:dyDescent="0.25">
      <c r="J984" s="12" t="str">
        <f>IF(AND(OR(AND(All!E970=$B$3,All!G970=$B$4),AND(All!E970=$B$4,All!G970=$B$3)),IF($B$5="All",TRUE(),All!A970=$B$5),IF($B$6="All",TRUE(),All!B970=$B$6),IF($B$7="All",TRUE(),All!C970=$B$7)),ROW(All!E970)-1,"")</f>
        <v/>
      </c>
    </row>
    <row r="985" spans="10:10" x14ac:dyDescent="0.25">
      <c r="J985" s="12" t="str">
        <f>IF(AND(OR(AND(All!E971=$B$3,All!G971=$B$4),AND(All!E971=$B$4,All!G971=$B$3)),IF($B$5="All",TRUE(),All!A971=$B$5),IF($B$6="All",TRUE(),All!B971=$B$6),IF($B$7="All",TRUE(),All!C971=$B$7)),ROW(All!E971)-1,"")</f>
        <v/>
      </c>
    </row>
    <row r="986" spans="10:10" x14ac:dyDescent="0.25">
      <c r="J986" s="12" t="str">
        <f>IF(AND(OR(AND(All!E972=$B$3,All!G972=$B$4),AND(All!E972=$B$4,All!G972=$B$3)),IF($B$5="All",TRUE(),All!A972=$B$5),IF($B$6="All",TRUE(),All!B972=$B$6),IF($B$7="All",TRUE(),All!C972=$B$7)),ROW(All!E972)-1,"")</f>
        <v/>
      </c>
    </row>
    <row r="987" spans="10:10" x14ac:dyDescent="0.25">
      <c r="J987" s="12" t="str">
        <f>IF(AND(OR(AND(All!E973=$B$3,All!G973=$B$4),AND(All!E973=$B$4,All!G973=$B$3)),IF($B$5="All",TRUE(),All!A973=$B$5),IF($B$6="All",TRUE(),All!B973=$B$6),IF($B$7="All",TRUE(),All!C973=$B$7)),ROW(All!E973)-1,"")</f>
        <v/>
      </c>
    </row>
    <row r="988" spans="10:10" x14ac:dyDescent="0.25">
      <c r="J988" s="12" t="str">
        <f>IF(AND(OR(AND(All!E974=$B$3,All!G974=$B$4),AND(All!E974=$B$4,All!G974=$B$3)),IF($B$5="All",TRUE(),All!A974=$B$5),IF($B$6="All",TRUE(),All!B974=$B$6),IF($B$7="All",TRUE(),All!C974=$B$7)),ROW(All!E974)-1,"")</f>
        <v/>
      </c>
    </row>
    <row r="989" spans="10:10" x14ac:dyDescent="0.25">
      <c r="J989" s="12" t="str">
        <f>IF(AND(OR(AND(All!E975=$B$3,All!G975=$B$4),AND(All!E975=$B$4,All!G975=$B$3)),IF($B$5="All",TRUE(),All!A975=$B$5),IF($B$6="All",TRUE(),All!B975=$B$6),IF($B$7="All",TRUE(),All!C975=$B$7)),ROW(All!E975)-1,"")</f>
        <v/>
      </c>
    </row>
    <row r="990" spans="10:10" x14ac:dyDescent="0.25">
      <c r="J990" s="12" t="str">
        <f>IF(AND(OR(AND(All!E976=$B$3,All!G976=$B$4),AND(All!E976=$B$4,All!G976=$B$3)),IF($B$5="All",TRUE(),All!A976=$B$5),IF($B$6="All",TRUE(),All!B976=$B$6),IF($B$7="All",TRUE(),All!C976=$B$7)),ROW(All!E976)-1,"")</f>
        <v/>
      </c>
    </row>
    <row r="991" spans="10:10" x14ac:dyDescent="0.25">
      <c r="J991" s="12" t="str">
        <f>IF(AND(OR(AND(All!E977=$B$3,All!G977=$B$4),AND(All!E977=$B$4,All!G977=$B$3)),IF($B$5="All",TRUE(),All!A977=$B$5),IF($B$6="All",TRUE(),All!B977=$B$6),IF($B$7="All",TRUE(),All!C977=$B$7)),ROW(All!E977)-1,"")</f>
        <v/>
      </c>
    </row>
    <row r="992" spans="10:10" x14ac:dyDescent="0.25">
      <c r="J992" s="12" t="str">
        <f>IF(AND(OR(AND(All!E978=$B$3,All!G978=$B$4),AND(All!E978=$B$4,All!G978=$B$3)),IF($B$5="All",TRUE(),All!A978=$B$5),IF($B$6="All",TRUE(),All!B978=$B$6),IF($B$7="All",TRUE(),All!C978=$B$7)),ROW(All!E978)-1,"")</f>
        <v/>
      </c>
    </row>
    <row r="993" spans="10:10" x14ac:dyDescent="0.25">
      <c r="J993" s="12" t="str">
        <f>IF(AND(OR(AND(All!E979=$B$3,All!G979=$B$4),AND(All!E979=$B$4,All!G979=$B$3)),IF($B$5="All",TRUE(),All!A979=$B$5),IF($B$6="All",TRUE(),All!B979=$B$6),IF($B$7="All",TRUE(),All!C979=$B$7)),ROW(All!E979)-1,"")</f>
        <v/>
      </c>
    </row>
    <row r="994" spans="10:10" x14ac:dyDescent="0.25">
      <c r="J994" s="12" t="str">
        <f>IF(AND(OR(AND(All!E980=$B$3,All!G980=$B$4),AND(All!E980=$B$4,All!G980=$B$3)),IF($B$5="All",TRUE(),All!A980=$B$5),IF($B$6="All",TRUE(),All!B980=$B$6),IF($B$7="All",TRUE(),All!C980=$B$7)),ROW(All!E980)-1,"")</f>
        <v/>
      </c>
    </row>
    <row r="995" spans="10:10" x14ac:dyDescent="0.25">
      <c r="J995" s="12" t="str">
        <f>IF(AND(OR(AND(All!E981=$B$3,All!G981=$B$4),AND(All!E981=$B$4,All!G981=$B$3)),IF($B$5="All",TRUE(),All!A981=$B$5),IF($B$6="All",TRUE(),All!B981=$B$6),IF($B$7="All",TRUE(),All!C981=$B$7)),ROW(All!E981)-1,"")</f>
        <v/>
      </c>
    </row>
    <row r="996" spans="10:10" x14ac:dyDescent="0.25">
      <c r="J996" s="12" t="str">
        <f>IF(AND(OR(AND(All!E982=$B$3,All!G982=$B$4),AND(All!E982=$B$4,All!G982=$B$3)),IF($B$5="All",TRUE(),All!A982=$B$5),IF($B$6="All",TRUE(),All!B982=$B$6),IF($B$7="All",TRUE(),All!C982=$B$7)),ROW(All!E982)-1,"")</f>
        <v/>
      </c>
    </row>
    <row r="997" spans="10:10" x14ac:dyDescent="0.25">
      <c r="J997" s="12" t="str">
        <f>IF(AND(OR(AND(All!E983=$B$3,All!G983=$B$4),AND(All!E983=$B$4,All!G983=$B$3)),IF($B$5="All",TRUE(),All!A983=$B$5),IF($B$6="All",TRUE(),All!B983=$B$6),IF($B$7="All",TRUE(),All!C983=$B$7)),ROW(All!E983)-1,"")</f>
        <v/>
      </c>
    </row>
    <row r="998" spans="10:10" x14ac:dyDescent="0.25">
      <c r="J998" s="12" t="str">
        <f>IF(AND(OR(AND(All!E984=$B$3,All!G984=$B$4),AND(All!E984=$B$4,All!G984=$B$3)),IF($B$5="All",TRUE(),All!A984=$B$5),IF($B$6="All",TRUE(),All!B984=$B$6),IF($B$7="All",TRUE(),All!C984=$B$7)),ROW(All!E984)-1,"")</f>
        <v/>
      </c>
    </row>
    <row r="999" spans="10:10" x14ac:dyDescent="0.25">
      <c r="J999" s="12" t="str">
        <f>IF(AND(OR(AND(All!E985=$B$3,All!G985=$B$4),AND(All!E985=$B$4,All!G985=$B$3)),IF($B$5="All",TRUE(),All!A985=$B$5),IF($B$6="All",TRUE(),All!B985=$B$6),IF($B$7="All",TRUE(),All!C985=$B$7)),ROW(All!E985)-1,"")</f>
        <v/>
      </c>
    </row>
    <row r="1000" spans="10:10" x14ac:dyDescent="0.25">
      <c r="J1000" s="12" t="str">
        <f>IF(AND(OR(AND(All!E986=$B$3,All!G986=$B$4),AND(All!E986=$B$4,All!G986=$B$3)),IF($B$5="All",TRUE(),All!A986=$B$5),IF($B$6="All",TRUE(),All!B986=$B$6),IF($B$7="All",TRUE(),All!C986=$B$7)),ROW(All!E986)-1,"")</f>
        <v/>
      </c>
    </row>
    <row r="1001" spans="10:10" x14ac:dyDescent="0.25">
      <c r="J1001" s="12" t="str">
        <f>IF(AND(OR(AND(All!E987=$B$3,All!G987=$B$4),AND(All!E987=$B$4,All!G987=$B$3)),IF($B$5="All",TRUE(),All!A987=$B$5),IF($B$6="All",TRUE(),All!B987=$B$6),IF($B$7="All",TRUE(),All!C987=$B$7)),ROW(All!E987)-1,"")</f>
        <v/>
      </c>
    </row>
    <row r="1002" spans="10:10" x14ac:dyDescent="0.25">
      <c r="J1002" s="12" t="str">
        <f>IF(AND(OR(AND(All!E988=$B$3,All!G988=$B$4),AND(All!E988=$B$4,All!G988=$B$3)),IF($B$5="All",TRUE(),All!A988=$B$5),IF($B$6="All",TRUE(),All!B988=$B$6),IF($B$7="All",TRUE(),All!C988=$B$7)),ROW(All!E988)-1,"")</f>
        <v/>
      </c>
    </row>
    <row r="1003" spans="10:10" x14ac:dyDescent="0.25">
      <c r="J1003" s="12" t="str">
        <f>IF(AND(OR(AND(All!E989=$B$3,All!G989=$B$4),AND(All!E989=$B$4,All!G989=$B$3)),IF($B$5="All",TRUE(),All!A989=$B$5),IF($B$6="All",TRUE(),All!B989=$B$6),IF($B$7="All",TRUE(),All!C989=$B$7)),ROW(All!E989)-1,"")</f>
        <v/>
      </c>
    </row>
    <row r="1004" spans="10:10" x14ac:dyDescent="0.25">
      <c r="J1004" s="12" t="str">
        <f>IF(AND(OR(AND(All!E990=$B$3,All!G990=$B$4),AND(All!E990=$B$4,All!G990=$B$3)),IF($B$5="All",TRUE(),All!A990=$B$5),IF($B$6="All",TRUE(),All!B990=$B$6),IF($B$7="All",TRUE(),All!C990=$B$7)),ROW(All!E990)-1,"")</f>
        <v/>
      </c>
    </row>
    <row r="1005" spans="10:10" x14ac:dyDescent="0.25">
      <c r="J1005" s="12" t="str">
        <f>IF(AND(OR(AND(All!E991=$B$3,All!G991=$B$4),AND(All!E991=$B$4,All!G991=$B$3)),IF($B$5="All",TRUE(),All!A991=$B$5),IF($B$6="All",TRUE(),All!B991=$B$6),IF($B$7="All",TRUE(),All!C991=$B$7)),ROW(All!E991)-1,"")</f>
        <v/>
      </c>
    </row>
    <row r="1006" spans="10:10" x14ac:dyDescent="0.25">
      <c r="J1006" s="12" t="str">
        <f>IF(AND(OR(AND(All!E992=$B$3,All!G992=$B$4),AND(All!E992=$B$4,All!G992=$B$3)),IF($B$5="All",TRUE(),All!A992=$B$5),IF($B$6="All",TRUE(),All!B992=$B$6),IF($B$7="All",TRUE(),All!C992=$B$7)),ROW(All!E992)-1,"")</f>
        <v/>
      </c>
    </row>
    <row r="1007" spans="10:10" x14ac:dyDescent="0.25">
      <c r="J1007" s="12" t="str">
        <f>IF(AND(OR(AND(All!E993=$B$3,All!G993=$B$4),AND(All!E993=$B$4,All!G993=$B$3)),IF($B$5="All",TRUE(),All!A993=$B$5),IF($B$6="All",TRUE(),All!B993=$B$6),IF($B$7="All",TRUE(),All!C993=$B$7)),ROW(All!E993)-1,"")</f>
        <v/>
      </c>
    </row>
    <row r="1008" spans="10:10" x14ac:dyDescent="0.25">
      <c r="J1008" s="12" t="str">
        <f>IF(AND(OR(AND(All!E994=$B$3,All!G994=$B$4),AND(All!E994=$B$4,All!G994=$B$3)),IF($B$5="All",TRUE(),All!A994=$B$5),IF($B$6="All",TRUE(),All!B994=$B$6),IF($B$7="All",TRUE(),All!C994=$B$7)),ROW(All!E994)-1,"")</f>
        <v/>
      </c>
    </row>
    <row r="1009" spans="10:10" x14ac:dyDescent="0.25">
      <c r="J1009" s="12" t="str">
        <f>IF(AND(OR(AND(All!E995=$B$3,All!G995=$B$4),AND(All!E995=$B$4,All!G995=$B$3)),IF($B$5="All",TRUE(),All!A995=$B$5),IF($B$6="All",TRUE(),All!B995=$B$6),IF($B$7="All",TRUE(),All!C995=$B$7)),ROW(All!E995)-1,"")</f>
        <v/>
      </c>
    </row>
    <row r="1010" spans="10:10" x14ac:dyDescent="0.25">
      <c r="J1010" s="12" t="str">
        <f>IF(AND(OR(AND(All!E996=$B$3,All!G996=$B$4),AND(All!E996=$B$4,All!G996=$B$3)),IF($B$5="All",TRUE(),All!A996=$B$5),IF($B$6="All",TRUE(),All!B996=$B$6),IF($B$7="All",TRUE(),All!C996=$B$7)),ROW(All!E996)-1,"")</f>
        <v/>
      </c>
    </row>
    <row r="1011" spans="10:10" x14ac:dyDescent="0.25">
      <c r="J1011" s="12" t="str">
        <f>IF(AND(OR(AND(All!E997=$B$3,All!G997=$B$4),AND(All!E997=$B$4,All!G997=$B$3)),IF($B$5="All",TRUE(),All!A997=$B$5),IF($B$6="All",TRUE(),All!B997=$B$6),IF($B$7="All",TRUE(),All!C997=$B$7)),ROW(All!E997)-1,"")</f>
        <v/>
      </c>
    </row>
    <row r="1012" spans="10:10" x14ac:dyDescent="0.25">
      <c r="J1012" s="12" t="str">
        <f>IF(AND(OR(AND(All!E998=$B$3,All!G998=$B$4),AND(All!E998=$B$4,All!G998=$B$3)),IF($B$5="All",TRUE(),All!A998=$B$5),IF($B$6="All",TRUE(),All!B998=$B$6),IF($B$7="All",TRUE(),All!C998=$B$7)),ROW(All!E998)-1,"")</f>
        <v/>
      </c>
    </row>
    <row r="1013" spans="10:10" x14ac:dyDescent="0.25">
      <c r="J1013" s="12" t="str">
        <f>IF(AND(OR(AND(All!E999=$B$3,All!G999=$B$4),AND(All!E999=$B$4,All!G999=$B$3)),IF($B$5="All",TRUE(),All!A999=$B$5),IF($B$6="All",TRUE(),All!B999=$B$6),IF($B$7="All",TRUE(),All!C999=$B$7)),ROW(All!E999)-1,"")</f>
        <v/>
      </c>
    </row>
    <row r="1014" spans="10:10" x14ac:dyDescent="0.25">
      <c r="J1014" s="12" t="str">
        <f>IF(AND(OR(AND(All!E1000=$B$3,All!G1000=$B$4),AND(All!E1000=$B$4,All!G1000=$B$3)),IF($B$5="All",TRUE(),All!A1000=$B$5),IF($B$6="All",TRUE(),All!B1000=$B$6),IF($B$7="All",TRUE(),All!C1000=$B$7)),ROW(All!E1000)-1,"")</f>
        <v/>
      </c>
    </row>
  </sheetData>
  <mergeCells count="3">
    <mergeCell ref="A1:H1"/>
    <mergeCell ref="A9:H9"/>
    <mergeCell ref="A14:H14"/>
  </mergeCell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100-000002000000}">
          <x14:formula1>
            <xm:f>Lists!$H$1:$H$5</xm:f>
          </x14:formula1>
          <x14:formula2>
            <xm:f>0</xm:f>
          </x14:formula2>
          <xm:sqref>B6</xm:sqref>
        </x14:dataValidation>
        <x14:dataValidation type="list" allowBlank="1" xr:uid="{00000000-0002-0000-0100-000003000000}">
          <x14:formula1>
            <xm:f>Lists!$I$1:$I$13</xm:f>
          </x14:formula1>
          <x14:formula2>
            <xm:f>0</xm:f>
          </x14:formula2>
          <xm:sqref>B7</xm:sqref>
        </x14:dataValidation>
        <x14:dataValidation type="list" allowBlank="1" xr:uid="{00000000-0002-0000-0100-000001000000}">
          <x14:formula1>
            <xm:f>Lists!$G$1:$G$4</xm:f>
          </x14:formula1>
          <x14:formula2>
            <xm:f>0</xm:f>
          </x14:formula2>
          <xm:sqref>B5</xm:sqref>
        </x14:dataValidation>
        <x14:dataValidation type="list" allowBlank="1" xr:uid="{00000000-0002-0000-0100-000000000000}">
          <x14:formula1>
            <xm:f>Lists!$A$2:$A$17</xm:f>
          </x14:formula1>
          <x14:formula2>
            <xm:f>0</xm:f>
          </x14:formula2>
          <xm:sqref>B3:B4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A82A2-C38E-41D4-A1D6-F0CE889DCE1E}">
  <dimension ref="A1:O18"/>
  <sheetViews>
    <sheetView workbookViewId="0"/>
  </sheetViews>
  <sheetFormatPr defaultRowHeight="20.25" x14ac:dyDescent="0.2"/>
  <cols>
    <col min="1" max="2" width="10.7109375" style="18" customWidth="1"/>
    <col min="3" max="6" width="10.7109375" style="17" customWidth="1"/>
    <col min="7" max="7" width="10.7109375" style="19" customWidth="1"/>
    <col min="8" max="11" width="10.7109375" style="55" customWidth="1"/>
    <col min="12" max="12" width="10.7109375" style="20" customWidth="1"/>
    <col min="13" max="13" width="10.7109375" style="21" customWidth="1"/>
    <col min="14" max="14" width="10.7109375" style="22" customWidth="1"/>
    <col min="15" max="15" width="10.7109375" style="16" customWidth="1"/>
  </cols>
  <sheetData>
    <row r="1" spans="1:15" ht="21.75" thickTop="1" thickBot="1" x14ac:dyDescent="0.25">
      <c r="A1" s="36" t="s">
        <v>92</v>
      </c>
      <c r="B1" s="47" t="s">
        <v>1</v>
      </c>
      <c r="C1" s="56" t="s">
        <v>65</v>
      </c>
      <c r="D1" s="57" t="s">
        <v>58</v>
      </c>
      <c r="E1" s="57" t="s">
        <v>63</v>
      </c>
      <c r="F1" s="57" t="s">
        <v>64</v>
      </c>
      <c r="G1" s="37" t="s">
        <v>57</v>
      </c>
      <c r="H1" s="51" t="s">
        <v>67</v>
      </c>
      <c r="I1" s="51" t="s">
        <v>89</v>
      </c>
      <c r="J1" s="51" t="s">
        <v>90</v>
      </c>
      <c r="K1" s="51" t="s">
        <v>91</v>
      </c>
      <c r="L1" s="38" t="s">
        <v>66</v>
      </c>
      <c r="M1" s="39" t="s">
        <v>80</v>
      </c>
      <c r="N1" s="40" t="s">
        <v>75</v>
      </c>
      <c r="O1" s="41" t="s">
        <v>87</v>
      </c>
    </row>
    <row r="2" spans="1:15" ht="21" thickTop="1" x14ac:dyDescent="0.2">
      <c r="A2" s="42">
        <v>1</v>
      </c>
      <c r="B2" s="48" t="s">
        <v>26</v>
      </c>
      <c r="C2" s="58">
        <f>COUNTIFS(All!C:C,"Non Lge",All!E:E,"Simon")+COUNTIFS(All!C:C,"Non Lge",All!G:G,"Simon")</f>
        <v>0</v>
      </c>
      <c r="D2" s="59">
        <f>COUNTIFS(All!C:C,"Conf",All!E:E,"Simon")+COUNTIFS(All!C:C,"Conf",All!G:G,"Simon")</f>
        <v>7</v>
      </c>
      <c r="E2" s="59">
        <f>COUNTIFS(All!C:C,"Prem",All!E:E,"Simon")+COUNTIFS(All!C:C,"Prem",All!G:G,"Simon")</f>
        <v>15</v>
      </c>
      <c r="F2" s="59">
        <f>COUNTIFS(All!C:C,"Champ",All!E:E,"Simon")+COUNTIFS(All!C:C,"Champ",All!G:G,"Simon")</f>
        <v>0</v>
      </c>
      <c r="G2" s="43">
        <f>COUNTIFS(All!B:B,"League",All!E:E,"Simon")+COUNTIFS(All!B:B,"League",All!G:G,"Simon")</f>
        <v>22</v>
      </c>
      <c r="H2" s="52">
        <f>COUNTIFS(All!C:C,"SDSC",All!E:E,"Simon")+COUNTIFS(All!C:C,"SDSC",All!G:G,"Simon")</f>
        <v>4</v>
      </c>
      <c r="I2" s="52">
        <f>COUNTIFS(All!C:C,"Lev",All!E:E,"Simon")+COUNTIFS(All!C:C,"Lev",All!G:G,"Simon")</f>
        <v>5</v>
      </c>
      <c r="J2" s="52">
        <f>COUNTIFS(All!C:C,"Ch Trophy",All!E:E,"Simon")+COUNTIFS(All!C:C,"Ch Trophy",All!G:G,"Simon")</f>
        <v>0</v>
      </c>
      <c r="K2" s="52">
        <f>COUNTIFS(All!C:C,"HW",All!E:E,"Simon")+COUNTIFS(All!C:C,"HW",All!G:G,"Simon")</f>
        <v>2</v>
      </c>
      <c r="L2" s="44">
        <f>COUNTIFS(All!B:B,"Cup",All!E:E,"Simon")+COUNTIFS(All!B:B,"Cup",All!G:G,"Simon")</f>
        <v>11</v>
      </c>
      <c r="M2" s="45">
        <f>COUNTIFS(All!B:B,"WASPA",All!E:E,"Simon")+COUNTIFS(All!B:B,"WASPA",All!G:G,"Simon")</f>
        <v>63</v>
      </c>
      <c r="N2" s="46">
        <f>COUNTIFS(All!B:B,"Friendly",All!E:E,"Simon")+COUNTIFS(All!B:B,"Friendly",All!G:G,"Simon")</f>
        <v>7</v>
      </c>
      <c r="O2" s="23">
        <f>COUNTIF(All!E:E,"Simon")+COUNTIF(All!G:G,"Simon")</f>
        <v>103</v>
      </c>
    </row>
    <row r="3" spans="1:15" x14ac:dyDescent="0.2">
      <c r="A3" s="24">
        <v>2</v>
      </c>
      <c r="B3" s="49" t="s">
        <v>25</v>
      </c>
      <c r="C3" s="60">
        <f>COUNTIFS(All!C:C,"Non Lge",All!E:E,"Oakley")+COUNTIFS(All!C:C,"Non Lge",All!G:G,"Oakley")</f>
        <v>0</v>
      </c>
      <c r="D3" s="61">
        <f>COUNTIFS(All!C:C,"Conf",All!E:E,"Oakley")+COUNTIFS(All!C:C,"Conf",All!G:G,"Oakley")</f>
        <v>7</v>
      </c>
      <c r="E3" s="61">
        <f>COUNTIFS(All!C:C,"Prem",All!E:E,"Oakley")+COUNTIFS(All!C:C,"Prem",All!G:G,"Oakley")</f>
        <v>8</v>
      </c>
      <c r="F3" s="61">
        <f>COUNTIFS(All!C:C,"Champ",All!E:E,"Oakley")+COUNTIFS(All!C:C,"Champ",All!G:G,"Oakley")</f>
        <v>7</v>
      </c>
      <c r="G3" s="25">
        <f>COUNTIFS(All!B:B,"League",All!E:E,"Oakley")+COUNTIFS(All!B:B,"League",All!G:G,"Oakley")</f>
        <v>22</v>
      </c>
      <c r="H3" s="53">
        <f>COUNTIFS(All!C:C,"SDSC",All!E:E,"Oakley")+COUNTIFS(All!C:C,"SDSC",All!G:G,"Oakley")</f>
        <v>6</v>
      </c>
      <c r="I3" s="53">
        <f>COUNTIFS(All!C:C,"Lev",All!E:E,"Oakley")+COUNTIFS(All!C:C,"Lev",All!G:G,"Oakley")</f>
        <v>6</v>
      </c>
      <c r="J3" s="53">
        <f>COUNTIFS(All!C:C,"Ch Trophy",All!E:E,"Oakley")+COUNTIFS(All!C:C,"Ch Trophy",All!G:G,"Oakley")</f>
        <v>0</v>
      </c>
      <c r="K3" s="53">
        <f>COUNTIFS(All!C:C,"HW",All!E:E,"Oakley")+COUNTIFS(All!C:C,"HW",All!G:G,"Oakley")</f>
        <v>1</v>
      </c>
      <c r="L3" s="26">
        <f>COUNTIFS(All!B:B,"Cup",All!E:E,"Oakley")+COUNTIFS(All!B:B,"Cup",All!G:G,"Oakley")</f>
        <v>13</v>
      </c>
      <c r="M3" s="27">
        <f>COUNTIFS(All!B:B,"WASPA",All!E:E,"Oakley")+COUNTIFS(All!B:B,"WASPA",All!G:G,"Oakley")</f>
        <v>59</v>
      </c>
      <c r="N3" s="28">
        <f>COUNTIFS(All!B:B,"Friendly",All!E:E,"Oakley")+COUNTIFS(All!B:B,"Friendly",All!G:G,"Oakley")</f>
        <v>5</v>
      </c>
      <c r="O3" s="29">
        <f>COUNTIF(All!E:E,"Oakley")+COUNTIF(All!G:G,"Oakley")</f>
        <v>99</v>
      </c>
    </row>
    <row r="4" spans="1:15" x14ac:dyDescent="0.2">
      <c r="A4" s="24">
        <v>3</v>
      </c>
      <c r="B4" s="49" t="s">
        <v>24</v>
      </c>
      <c r="C4" s="60">
        <f>COUNTIFS(All!C:C,"Non Lge",All!E:E,"Bill")+COUNTIFS(All!C:C,"Non Lge",All!G:G,"Bill")</f>
        <v>0</v>
      </c>
      <c r="D4" s="61">
        <f>COUNTIFS(All!C:C,"Conf",All!E:E,"Bill")+COUNTIFS(All!C:C,"Conf",All!G:G,"Bill")</f>
        <v>7</v>
      </c>
      <c r="E4" s="61">
        <f>COUNTIFS(All!C:C,"Prem",All!E:E,"Bill")+COUNTIFS(All!C:C,"Prem",All!G:G,"Bill")</f>
        <v>14</v>
      </c>
      <c r="F4" s="61">
        <f>COUNTIFS(All!C:C,"Champ",All!E:E,"Bill")+COUNTIFS(All!C:C,"Champ",All!G:G,"Bill")</f>
        <v>0</v>
      </c>
      <c r="G4" s="25">
        <f>COUNTIFS(All!B:B,"League",All!E:E,"Bill")+COUNTIFS(All!B:B,"League",All!G:G,"Bill")</f>
        <v>21</v>
      </c>
      <c r="H4" s="53">
        <f>COUNTIFS(All!C:C,"SDSC",All!E:E,"Bill")+COUNTIFS(All!C:C,"SDSC",All!G:G,"Bill")</f>
        <v>4</v>
      </c>
      <c r="I4" s="53">
        <f>COUNTIFS(All!C:C,"Lev",All!E:E,"Bill")+COUNTIFS(All!C:C,"Lev",All!G:G,"Bill")</f>
        <v>5</v>
      </c>
      <c r="J4" s="53">
        <f>COUNTIFS(All!C:C,"Ch Trophy",All!E:E,"Bill")+COUNTIFS(All!C:C,"Ch Trophy",All!G:G,"Bill")</f>
        <v>0</v>
      </c>
      <c r="K4" s="53">
        <f>COUNTIFS(All!C:C,"HW",All!E:E,"Bill")+COUNTIFS(All!C:C,"HW",All!G:G,"Bill")</f>
        <v>2</v>
      </c>
      <c r="L4" s="26">
        <f>COUNTIFS(All!B:B,"Cup",All!E:E,"Bill")+COUNTIFS(All!B:B,"Cup",All!G:G,"Bill")</f>
        <v>11</v>
      </c>
      <c r="M4" s="27">
        <f>COUNTIFS(All!B:B,"WASPA",All!E:E,"Bill")+COUNTIFS(All!B:B,"WASPA",All!G:G,"Bill")</f>
        <v>57</v>
      </c>
      <c r="N4" s="28">
        <f>COUNTIFS(All!B:B,"Friendly",All!E:E,"Bill")+COUNTIFS(All!B:B,"Friendly",All!G:G,"Bill")</f>
        <v>5</v>
      </c>
      <c r="O4" s="29">
        <f>COUNTIF(All!E:E,"Bill")+COUNTIF(All!G:G,"Bill")</f>
        <v>94</v>
      </c>
    </row>
    <row r="5" spans="1:15" x14ac:dyDescent="0.2">
      <c r="A5" s="24">
        <v>4</v>
      </c>
      <c r="B5" s="49" t="s">
        <v>2</v>
      </c>
      <c r="C5" s="60">
        <f>COUNTIFS(All!C:C,"Non Lge",All!E:E,"Marcus")+COUNTIFS(All!C:C,"Non Lge",All!G:G,"Marcus")</f>
        <v>0</v>
      </c>
      <c r="D5" s="61">
        <f>COUNTIFS(All!C:C,"Conf",All!E:E,"Marcus")+COUNTIFS(All!C:C,"Conf",All!G:G,"Marcus")</f>
        <v>7</v>
      </c>
      <c r="E5" s="61">
        <f>COUNTIFS(All!C:C,"Prem",All!E:E,"Marcus")+COUNTIFS(All!C:C,"Prem",All!G:G,"Marcus")</f>
        <v>12</v>
      </c>
      <c r="F5" s="61">
        <f>COUNTIFS(All!C:C,"Champ",All!E:E,"Marcus")+COUNTIFS(All!C:C,"Champ",All!G:G,"Marcus")</f>
        <v>0</v>
      </c>
      <c r="G5" s="25">
        <f>COUNTIFS(All!B:B,"League",All!E:E,"Marcus")+COUNTIFS(All!B:B,"League",All!G:G,"Marcus")</f>
        <v>19</v>
      </c>
      <c r="H5" s="53">
        <f>COUNTIFS(All!C:C,"SDSC",All!E:E,"Marcus")+COUNTIFS(All!C:C,"SDSC",All!G:G,"Marcus")</f>
        <v>2</v>
      </c>
      <c r="I5" s="53">
        <f>COUNTIFS(All!C:C,"Lev",All!E:E,"Marcus")+COUNTIFS(All!C:C,"Lev",All!G:G,"Marcus")</f>
        <v>5</v>
      </c>
      <c r="J5" s="53">
        <f>COUNTIFS(All!C:C,"Ch Trophy",All!E:E,"Marcus")+COUNTIFS(All!C:C,"Ch Trophy",All!G:G,"Marcus")</f>
        <v>0</v>
      </c>
      <c r="K5" s="53">
        <f>COUNTIFS(All!C:C,"HW",All!E:E,"Marcus")+COUNTIFS(All!C:C,"HW",All!G:G,"Marcus")</f>
        <v>1</v>
      </c>
      <c r="L5" s="26">
        <f>COUNTIFS(All!B:B,"Cup",All!E:E,"Marcus")+COUNTIFS(All!B:B,"Cup",All!G:G,"Marcus")</f>
        <v>8</v>
      </c>
      <c r="M5" s="27">
        <f>COUNTIFS(All!B:B,"WASPA",All!E:E,"Marcus")+COUNTIFS(All!B:B,"WASPA",All!G:G,"Marcus")</f>
        <v>52</v>
      </c>
      <c r="N5" s="28">
        <f>COUNTIFS(All!B:B,"Friendly",All!E:E,"Marcus")+COUNTIFS(All!B:B,"Friendly",All!G:G,"Marcus")</f>
        <v>4</v>
      </c>
      <c r="O5" s="29">
        <f>COUNTIF(All!E:E,"Marcus")+COUNTIF(All!G:G,"Marcus")</f>
        <v>83</v>
      </c>
    </row>
    <row r="6" spans="1:15" x14ac:dyDescent="0.2">
      <c r="A6" s="24">
        <v>5</v>
      </c>
      <c r="B6" s="49" t="s">
        <v>28</v>
      </c>
      <c r="C6" s="60">
        <f>COUNTIFS(All!C:C,"Non Lge",All!E:E,"Bob")+COUNTIFS(All!C:C,"Non Lge",All!G:G,"Bob")</f>
        <v>0</v>
      </c>
      <c r="D6" s="61">
        <f>COUNTIFS(All!C:C,"Conf",All!E:E,"Bob")+COUNTIFS(All!C:C,"Conf",All!G:G,"Bob")</f>
        <v>7</v>
      </c>
      <c r="E6" s="61">
        <f>COUNTIFS(All!C:C,"Prem",All!E:E,"Bob")+COUNTIFS(All!C:C,"Prem",All!G:G,"Bob")</f>
        <v>13</v>
      </c>
      <c r="F6" s="61">
        <f>COUNTIFS(All!C:C,"Champ",All!E:E,"Bob")+COUNTIFS(All!C:C,"Champ",All!G:G,"Bob")</f>
        <v>0</v>
      </c>
      <c r="G6" s="25">
        <f>COUNTIFS(All!B:B,"League",All!E:E,"Bob")+COUNTIFS(All!B:B,"League",All!G:G,"Bob")</f>
        <v>20</v>
      </c>
      <c r="H6" s="53">
        <f>COUNTIFS(All!C:C,"SDSC",All!E:E,"Bob")+COUNTIFS(All!C:C,"SDSC",All!G:G,"Bob")</f>
        <v>3</v>
      </c>
      <c r="I6" s="53">
        <f>COUNTIFS(All!C:C,"Lev",All!E:E,"Bob")+COUNTIFS(All!C:C,"Lev",All!G:G,"Bob")</f>
        <v>5</v>
      </c>
      <c r="J6" s="53">
        <f>COUNTIFS(All!C:C,"Ch Trophy",All!E:E,"Bob")+COUNTIFS(All!C:C,"Ch Trophy",All!G:G,"Bob")</f>
        <v>0</v>
      </c>
      <c r="K6" s="53">
        <f>COUNTIFS(All!C:C,"HW",All!E:E,"Bob")+COUNTIFS(All!C:C,"HW",All!G:G,"Bob")</f>
        <v>2</v>
      </c>
      <c r="L6" s="26">
        <f>COUNTIFS(All!B:B,"Cup",All!E:E,"Bob")+COUNTIFS(All!B:B,"Cup",All!G:G,"Bob")</f>
        <v>10</v>
      </c>
      <c r="M6" s="27">
        <f>COUNTIFS(All!B:B,"WASPA",All!E:E,"Bob")+COUNTIFS(All!B:B,"WASPA",All!G:G,"Bob")</f>
        <v>39</v>
      </c>
      <c r="N6" s="28">
        <f>COUNTIFS(All!B:B,"Friendly",All!E:E,"Bob")+COUNTIFS(All!B:B,"Friendly",All!G:G,"Bob")</f>
        <v>3</v>
      </c>
      <c r="O6" s="29">
        <f>COUNTIF(All!E:E,"Bob")+COUNTIF(All!G:G,"Bob")</f>
        <v>72</v>
      </c>
    </row>
    <row r="7" spans="1:15" x14ac:dyDescent="0.2">
      <c r="A7" s="24">
        <v>6</v>
      </c>
      <c r="B7" s="49" t="s">
        <v>33</v>
      </c>
      <c r="C7" s="60">
        <f>COUNTIFS(All!C:C,"Non Lge",All!E:E,"Martin")+COUNTIFS(All!C:C,"Non Lge",All!G:G,"Martin")</f>
        <v>3</v>
      </c>
      <c r="D7" s="61">
        <f>COUNTIFS(All!C:C,"Conf",All!E:E,"Martin")+COUNTIFS(All!C:C,"Conf",All!G:G,"Martin")</f>
        <v>0</v>
      </c>
      <c r="E7" s="61">
        <f>COUNTIFS(All!C:C,"Prem",All!E:E,"Martin")+COUNTIFS(All!C:C,"Prem",All!G:G,"Martin")</f>
        <v>0</v>
      </c>
      <c r="F7" s="61">
        <f>COUNTIFS(All!C:C,"Champ",All!E:E,"Martin")+COUNTIFS(All!C:C,"Champ",All!G:G,"Martin")</f>
        <v>3</v>
      </c>
      <c r="G7" s="25">
        <f>COUNTIFS(All!B:B,"League",All!E:E,"Martin")+COUNTIFS(All!B:B,"League",All!G:G,"Martin")</f>
        <v>6</v>
      </c>
      <c r="H7" s="53">
        <f>COUNTIFS(All!C:C,"SDSC",All!E:E,"Martin")+COUNTIFS(All!C:C,"SDSC",All!G:G,"Martin")</f>
        <v>1</v>
      </c>
      <c r="I7" s="53">
        <f>COUNTIFS(All!C:C,"Lev",All!E:E,"Martin")+COUNTIFS(All!C:C,"Lev",All!G:G,"Martin")</f>
        <v>1</v>
      </c>
      <c r="J7" s="53">
        <f>COUNTIFS(All!C:C,"Ch Trophy",All!E:E,"Martin")+COUNTIFS(All!C:C,"Ch Trophy",All!G:G,"Martin")</f>
        <v>1</v>
      </c>
      <c r="K7" s="53">
        <f>COUNTIFS(All!C:C,"HW",All!E:E,"Martin")+COUNTIFS(All!C:C,"HW",All!G:G,"Martin")</f>
        <v>2</v>
      </c>
      <c r="L7" s="26">
        <f>COUNTIFS(All!B:B,"Cup",All!E:E,"Martin")+COUNTIFS(All!B:B,"Cup",All!G:G,"Martin")</f>
        <v>5</v>
      </c>
      <c r="M7" s="27">
        <f>COUNTIFS(All!B:B,"WASPA",All!E:E,"Martin")+COUNTIFS(All!B:B,"WASPA",All!G:G,"Martin")</f>
        <v>36</v>
      </c>
      <c r="N7" s="28">
        <f>COUNTIFS(All!B:B,"Friendly",All!E:E,"Martin")+COUNTIFS(All!B:B,"Friendly",All!G:G,"Martin")</f>
        <v>4</v>
      </c>
      <c r="O7" s="29">
        <f>COUNTIF(All!E:E,"Martin")+COUNTIF(All!G:G,"Martin")</f>
        <v>51</v>
      </c>
    </row>
    <row r="8" spans="1:15" x14ac:dyDescent="0.2">
      <c r="A8" s="24">
        <v>7</v>
      </c>
      <c r="B8" s="49" t="s">
        <v>27</v>
      </c>
      <c r="C8" s="60">
        <f>COUNTIFS(All!C:C,"Non Lge",All!E:E,"Peter")+COUNTIFS(All!C:C,"Non Lge",All!G:G,"Peter")</f>
        <v>0</v>
      </c>
      <c r="D8" s="61">
        <f>COUNTIFS(All!C:C,"Conf",All!E:E,"Peter")+COUNTIFS(All!C:C,"Conf",All!G:G,"Peter")</f>
        <v>7</v>
      </c>
      <c r="E8" s="61">
        <f>COUNTIFS(All!C:C,"Prem",All!E:E,"Peter")+COUNTIFS(All!C:C,"Prem",All!G:G,"Peter")</f>
        <v>0</v>
      </c>
      <c r="F8" s="61">
        <f>COUNTIFS(All!C:C,"Champ",All!E:E,"Peter")+COUNTIFS(All!C:C,"Champ",All!G:G,"Peter")</f>
        <v>11</v>
      </c>
      <c r="G8" s="25">
        <f>COUNTIFS(All!B:B,"League",All!E:E,"Peter")+COUNTIFS(All!B:B,"League",All!G:G,"Peter")</f>
        <v>18</v>
      </c>
      <c r="H8" s="53">
        <f>COUNTIFS(All!C:C,"SDSC",All!E:E,"Peter")+COUNTIFS(All!C:C,"SDSC",All!G:G,"Peter")</f>
        <v>3</v>
      </c>
      <c r="I8" s="53">
        <f>COUNTIFS(All!C:C,"Lev",All!E:E,"Peter")+COUNTIFS(All!C:C,"Lev",All!G:G,"Peter")</f>
        <v>2</v>
      </c>
      <c r="J8" s="53">
        <f>COUNTIFS(All!C:C,"Ch Trophy",All!E:E,"Peter")+COUNTIFS(All!C:C,"Ch Trophy",All!G:G,"Peter")</f>
        <v>1</v>
      </c>
      <c r="K8" s="53">
        <f>COUNTIFS(All!C:C,"HW",All!E:E,"Peter")+COUNTIFS(All!C:C,"HW",All!G:G,"Peter")</f>
        <v>2</v>
      </c>
      <c r="L8" s="26">
        <f>COUNTIFS(All!B:B,"Cup",All!E:E,"Peter")+COUNTIFS(All!B:B,"Cup",All!G:G,"Peter")</f>
        <v>8</v>
      </c>
      <c r="M8" s="27">
        <f>COUNTIFS(All!B:B,"WASPA",All!E:E,"Peter")+COUNTIFS(All!B:B,"WASPA",All!G:G,"Peter")</f>
        <v>14</v>
      </c>
      <c r="N8" s="28">
        <f>COUNTIFS(All!B:B,"Friendly",All!E:E,"Peter")+COUNTIFS(All!B:B,"Friendly",All!G:G,"Peter")</f>
        <v>3</v>
      </c>
      <c r="O8" s="29">
        <f>COUNTIF(All!E:E,"Peter")+COUNTIF(All!G:G,"Peter")</f>
        <v>43</v>
      </c>
    </row>
    <row r="9" spans="1:15" x14ac:dyDescent="0.2">
      <c r="A9" s="24">
        <v>8</v>
      </c>
      <c r="B9" s="49" t="s">
        <v>34</v>
      </c>
      <c r="C9" s="60">
        <f>COUNTIFS(All!C:C,"Non Lge",All!E:E,"Mike")+COUNTIFS(All!C:C,"Non Lge",All!G:G,"Mike")</f>
        <v>3</v>
      </c>
      <c r="D9" s="61">
        <f>COUNTIFS(All!C:C,"Conf",All!E:E,"Mike")+COUNTIFS(All!C:C,"Conf",All!G:G,"Mike")</f>
        <v>0</v>
      </c>
      <c r="E9" s="61">
        <f>COUNTIFS(All!C:C,"Prem",All!E:E,"Mike")+COUNTIFS(All!C:C,"Prem",All!G:G,"Mike")</f>
        <v>0</v>
      </c>
      <c r="F9" s="61">
        <f>COUNTIFS(All!C:C,"Champ",All!E:E,"Mike")+COUNTIFS(All!C:C,"Champ",All!G:G,"Mike")</f>
        <v>2</v>
      </c>
      <c r="G9" s="25">
        <f>COUNTIFS(All!B:B,"League",All!E:E,"Mike")+COUNTIFS(All!B:B,"League",All!G:G,"Mike")</f>
        <v>5</v>
      </c>
      <c r="H9" s="53">
        <f>COUNTIFS(All!C:C,"SDSC",All!E:E,"Mike")+COUNTIFS(All!C:C,"SDSC",All!G:G,"Mike")</f>
        <v>0</v>
      </c>
      <c r="I9" s="53">
        <f>COUNTIFS(All!C:C,"Lev",All!E:E,"Mike")+COUNTIFS(All!C:C,"Lev",All!G:G,"Mike")</f>
        <v>2</v>
      </c>
      <c r="J9" s="53">
        <f>COUNTIFS(All!C:C,"Ch Trophy",All!E:E,"Mike")+COUNTIFS(All!C:C,"Ch Trophy",All!G:G,"Mike")</f>
        <v>2</v>
      </c>
      <c r="K9" s="53">
        <f>COUNTIFS(All!C:C,"HW",All!E:E,"Mike")+COUNTIFS(All!C:C,"HW",All!G:G,"Mike")</f>
        <v>2</v>
      </c>
      <c r="L9" s="26">
        <f>COUNTIFS(All!B:B,"Cup",All!E:E,"Mike")+COUNTIFS(All!B:B,"Cup",All!G:G,"Mike")</f>
        <v>6</v>
      </c>
      <c r="M9" s="27">
        <f>COUNTIFS(All!B:B,"WASPA",All!E:E,"Mike")+COUNTIFS(All!B:B,"WASPA",All!G:G,"Mike")</f>
        <v>19</v>
      </c>
      <c r="N9" s="28">
        <f>COUNTIFS(All!B:B,"Friendly",All!E:E,"Mike")+COUNTIFS(All!B:B,"Friendly",All!G:G,"Mike")</f>
        <v>1</v>
      </c>
      <c r="O9" s="29">
        <f>COUNTIF(All!E:E,"Mike")+COUNTIF(All!G:G,"Mike")</f>
        <v>31</v>
      </c>
    </row>
    <row r="10" spans="1:15" x14ac:dyDescent="0.2">
      <c r="A10" s="24">
        <v>9</v>
      </c>
      <c r="B10" s="49" t="s">
        <v>31</v>
      </c>
      <c r="C10" s="60">
        <f>COUNTIFS(All!C:C,"Non Lge",All!E:E,"Pete")+COUNTIFS(All!C:C,"Non Lge",All!G:G,"Pete")</f>
        <v>0</v>
      </c>
      <c r="D10" s="61">
        <f>COUNTIFS(All!C:C,"Conf",All!E:E,"Pete")+COUNTIFS(All!C:C,"Conf",All!G:G,"Pete")</f>
        <v>0</v>
      </c>
      <c r="E10" s="61">
        <f>COUNTIFS(All!C:C,"Prem",All!E:E,"Pete")+COUNTIFS(All!C:C,"Prem",All!G:G,"Pete")</f>
        <v>8</v>
      </c>
      <c r="F10" s="61">
        <f>COUNTIFS(All!C:C,"Champ",All!E:E,"Pete")+COUNTIFS(All!C:C,"Champ",All!G:G,"Pete")</f>
        <v>7</v>
      </c>
      <c r="G10" s="25">
        <f>COUNTIFS(All!B:B,"League",All!E:E,"Pete")+COUNTIFS(All!B:B,"League",All!G:G,"Pete")</f>
        <v>15</v>
      </c>
      <c r="H10" s="53">
        <f>COUNTIFS(All!C:C,"SDSC",All!E:E,"Pete")+COUNTIFS(All!C:C,"SDSC",All!G:G,"Pete")</f>
        <v>3</v>
      </c>
      <c r="I10" s="53">
        <f>COUNTIFS(All!C:C,"Lev",All!E:E,"Pete")+COUNTIFS(All!C:C,"Lev",All!G:G,"Pete")</f>
        <v>4</v>
      </c>
      <c r="J10" s="53">
        <f>COUNTIFS(All!C:C,"Ch Trophy",All!E:E,"Pete")+COUNTIFS(All!C:C,"Ch Trophy",All!G:G,"Pete")</f>
        <v>0</v>
      </c>
      <c r="K10" s="53">
        <f>COUNTIFS(All!C:C,"HW",All!E:E,"Pete")+COUNTIFS(All!C:C,"HW",All!G:G,"Pete")</f>
        <v>1</v>
      </c>
      <c r="L10" s="26">
        <f>COUNTIFS(All!B:B,"Cup",All!E:E,"Pete")+COUNTIFS(All!B:B,"Cup",All!G:G,"Pete")</f>
        <v>8</v>
      </c>
      <c r="M10" s="27">
        <f>COUNTIFS(All!B:B,"WASPA",All!E:E,"Pete")+COUNTIFS(All!B:B,"WASPA",All!G:G,"Pete")</f>
        <v>0</v>
      </c>
      <c r="N10" s="28">
        <f>COUNTIFS(All!B:B,"Friendly",All!E:E,"Pete")+COUNTIFS(All!B:B,"Friendly",All!G:G,"Pete")</f>
        <v>4</v>
      </c>
      <c r="O10" s="29">
        <f>COUNTIF(All!E:E,"Pete")+COUNTIF(All!G:G,"Pete")</f>
        <v>27</v>
      </c>
    </row>
    <row r="11" spans="1:15" x14ac:dyDescent="0.2">
      <c r="A11" s="24">
        <v>10</v>
      </c>
      <c r="B11" s="49" t="s">
        <v>29</v>
      </c>
      <c r="C11" s="60">
        <f>COUNTIFS(All!C:C,"Non Lge",All!E:E,"Ben")+COUNTIFS(All!C:C,"Non Lge",All!G:G,"Ben")</f>
        <v>0</v>
      </c>
      <c r="D11" s="61">
        <f>COUNTIFS(All!C:C,"Conf",All!E:E,"Ben")+COUNTIFS(All!C:C,"Conf",All!G:G,"Ben")</f>
        <v>7</v>
      </c>
      <c r="E11" s="61">
        <f>COUNTIFS(All!C:C,"Prem",All!E:E,"Ben")+COUNTIFS(All!C:C,"Prem",All!G:G,"Ben")</f>
        <v>0</v>
      </c>
      <c r="F11" s="61">
        <f>COUNTIFS(All!C:C,"Champ",All!E:E,"Ben")+COUNTIFS(All!C:C,"Champ",All!G:G,"Ben")</f>
        <v>9</v>
      </c>
      <c r="G11" s="25">
        <f>COUNTIFS(All!B:B,"League",All!E:E,"Ben")+COUNTIFS(All!B:B,"League",All!G:G,"Ben")</f>
        <v>16</v>
      </c>
      <c r="H11" s="53">
        <f>COUNTIFS(All!C:C,"SDSC",All!E:E,"Ben")+COUNTIFS(All!C:C,"SDSC",All!G:G,"Ben")</f>
        <v>2</v>
      </c>
      <c r="I11" s="53">
        <f>COUNTIFS(All!C:C,"Lev",All!E:E,"Ben")+COUNTIFS(All!C:C,"Lev",All!G:G,"Ben")</f>
        <v>5</v>
      </c>
      <c r="J11" s="53">
        <f>COUNTIFS(All!C:C,"Ch Trophy",All!E:E,"Ben")+COUNTIFS(All!C:C,"Ch Trophy",All!G:G,"Ben")</f>
        <v>0</v>
      </c>
      <c r="K11" s="53">
        <f>COUNTIFS(All!C:C,"HW",All!E:E,"Ben")+COUNTIFS(All!C:C,"HW",All!G:G,"Ben")</f>
        <v>1</v>
      </c>
      <c r="L11" s="26">
        <f>COUNTIFS(All!B:B,"Cup",All!E:E,"Ben")+COUNTIFS(All!B:B,"Cup",All!G:G,"Ben")</f>
        <v>8</v>
      </c>
      <c r="M11" s="27">
        <f>COUNTIFS(All!B:B,"WASPA",All!E:E,"Ben")+COUNTIFS(All!B:B,"WASPA",All!G:G,"Ben")</f>
        <v>5</v>
      </c>
      <c r="N11" s="28">
        <f>COUNTIFS(All!B:B,"Friendly",All!E:E,"Ben")+COUNTIFS(All!B:B,"Friendly",All!G:G,"Ben")</f>
        <v>2</v>
      </c>
      <c r="O11" s="29">
        <f>COUNTIF(All!E:E,"Ben")+COUNTIF(All!G:G,"Ben")</f>
        <v>31</v>
      </c>
    </row>
    <row r="12" spans="1:15" x14ac:dyDescent="0.2">
      <c r="A12" s="24">
        <v>11</v>
      </c>
      <c r="B12" s="49" t="s">
        <v>30</v>
      </c>
      <c r="C12" s="60">
        <f>COUNTIFS(All!C:C,"Non Lge",All!E:E,"Seb")+COUNTIFS(All!C:C,"Non Lge",All!G:G,"Seb")</f>
        <v>0</v>
      </c>
      <c r="D12" s="61">
        <f>COUNTIFS(All!C:C,"Conf",All!E:E,"Seb")+COUNTIFS(All!C:C,"Conf",All!G:G,"Seb")</f>
        <v>0</v>
      </c>
      <c r="E12" s="61">
        <f>COUNTIFS(All!C:C,"Prem",All!E:E,"Seb")+COUNTIFS(All!C:C,"Prem",All!G:G,"Seb")</f>
        <v>0</v>
      </c>
      <c r="F12" s="61">
        <f>COUNTIFS(All!C:C,"Champ",All!E:E,"Seb")+COUNTIFS(All!C:C,"Champ",All!G:G,"Seb")</f>
        <v>12</v>
      </c>
      <c r="G12" s="25">
        <f>COUNTIFS(All!B:B,"League",All!E:E,"Seb")+COUNTIFS(All!B:B,"League",All!G:G,"Seb")</f>
        <v>12</v>
      </c>
      <c r="H12" s="53">
        <f>COUNTIFS(All!C:C,"SDSC",All!E:E,"Seb")+COUNTIFS(All!C:C,"SDSC",All!G:G,"Seb")</f>
        <v>2</v>
      </c>
      <c r="I12" s="53">
        <f>COUNTIFS(All!C:C,"Lev",All!E:E,"Seb")+COUNTIFS(All!C:C,"Lev",All!G:G,"Seb")</f>
        <v>1</v>
      </c>
      <c r="J12" s="53">
        <f>COUNTIFS(All!C:C,"Ch Trophy",All!E:E,"Seb")+COUNTIFS(All!C:C,"Ch Trophy",All!G:G,"Seb")</f>
        <v>2</v>
      </c>
      <c r="K12" s="53">
        <f>COUNTIFS(All!C:C,"HW",All!E:E,"Seb")+COUNTIFS(All!C:C,"HW",All!G:G,"Seb")</f>
        <v>2</v>
      </c>
      <c r="L12" s="26">
        <f>COUNTIFS(All!B:B,"Cup",All!E:E,"Seb")+COUNTIFS(All!B:B,"Cup",All!G:G,"Seb")</f>
        <v>7</v>
      </c>
      <c r="M12" s="27">
        <f>COUNTIFS(All!B:B,"WASPA",All!E:E,"Seb")+COUNTIFS(All!B:B,"WASPA",All!G:G,"Seb")</f>
        <v>0</v>
      </c>
      <c r="N12" s="28">
        <f>COUNTIFS(All!B:B,"Friendly",All!E:E,"Seb")+COUNTIFS(All!B:B,"Friendly",All!G:G,"Seb")</f>
        <v>3</v>
      </c>
      <c r="O12" s="29">
        <f>COUNTIF(All!E:E,"Seb")+COUNTIF(All!G:G,"Seb")</f>
        <v>22</v>
      </c>
    </row>
    <row r="13" spans="1:15" x14ac:dyDescent="0.2">
      <c r="A13" s="24">
        <v>12</v>
      </c>
      <c r="B13" s="49" t="s">
        <v>32</v>
      </c>
      <c r="C13" s="60">
        <f>COUNTIFS(All!C:C,"Non Lge",All!E:E,"Alex")+COUNTIFS(All!C:C,"Non Lge",All!G:G,"Alex")</f>
        <v>2</v>
      </c>
      <c r="D13" s="61">
        <f>COUNTIFS(All!C:C,"Conf",All!E:E,"Alex")+COUNTIFS(All!C:C,"Conf",All!G:G,"Alex")</f>
        <v>0</v>
      </c>
      <c r="E13" s="61">
        <f>COUNTIFS(All!C:C,"Prem",All!E:E,"Alex")+COUNTIFS(All!C:C,"Prem",All!G:G,"Alex")</f>
        <v>0</v>
      </c>
      <c r="F13" s="61">
        <f>COUNTIFS(All!C:C,"Champ",All!E:E,"Alex")+COUNTIFS(All!C:C,"Champ",All!G:G,"Alex")</f>
        <v>0</v>
      </c>
      <c r="G13" s="25">
        <f>COUNTIFS(All!B:B,"League",All!E:E,"Alex")+COUNTIFS(All!B:B,"League",All!G:G,"Alex")</f>
        <v>2</v>
      </c>
      <c r="H13" s="53">
        <f>COUNTIFS(All!C:C,"SDSC",All!E:E,"Alex")+COUNTIFS(All!C:C,"SDSC",All!G:G,"Alex")</f>
        <v>0</v>
      </c>
      <c r="I13" s="53">
        <f>COUNTIFS(All!C:C,"Lev",All!E:E,"Alex")+COUNTIFS(All!C:C,"Lev",All!G:G,"Alex")</f>
        <v>1</v>
      </c>
      <c r="J13" s="53">
        <f>COUNTIFS(All!C:C,"Ch Trophy",All!E:E,"Alex")+COUNTIFS(All!C:C,"Ch Trophy",All!G:G,"Alex")</f>
        <v>0</v>
      </c>
      <c r="K13" s="53">
        <f>COUNTIFS(All!C:C,"HW",All!E:E,"Alex")+COUNTIFS(All!C:C,"HW",All!G:G,"Alex")</f>
        <v>0</v>
      </c>
      <c r="L13" s="26">
        <f>COUNTIFS(All!B:B,"Cup",All!E:E,"Alex")+COUNTIFS(All!B:B,"Cup",All!G:G,"Alex")</f>
        <v>1</v>
      </c>
      <c r="M13" s="27">
        <f>COUNTIFS(All!B:B,"WASPA",All!E:E,"Alex")+COUNTIFS(All!B:B,"WASPA",All!G:G,"Alex")</f>
        <v>15</v>
      </c>
      <c r="N13" s="28">
        <f>COUNTIFS(All!B:B,"Friendly",All!E:E,"Alex")+COUNTIFS(All!B:B,"Friendly",All!G:G,"Alex")</f>
        <v>2</v>
      </c>
      <c r="O13" s="29">
        <f>COUNTIF(All!E:E,"Alex")+COUNTIF(All!G:G,"Alex")</f>
        <v>20</v>
      </c>
    </row>
    <row r="14" spans="1:15" x14ac:dyDescent="0.2">
      <c r="A14" s="24">
        <v>13</v>
      </c>
      <c r="B14" s="49" t="s">
        <v>35</v>
      </c>
      <c r="C14" s="60">
        <f>COUNTIFS(All!C:C,"Non Lge",All!E:E,"Kevin")+COUNTIFS(All!C:C,"Non Lge",All!G:G,"Kevin")</f>
        <v>0</v>
      </c>
      <c r="D14" s="61">
        <f>COUNTIFS(All!C:C,"Conf",All!E:E,"Kevin")+COUNTIFS(All!C:C,"Conf",All!G:G,"Kevin")</f>
        <v>0</v>
      </c>
      <c r="E14" s="61">
        <f>COUNTIFS(All!C:C,"Prem",All!E:E,"Kevin")+COUNTIFS(All!C:C,"Prem",All!G:G,"Kevin")</f>
        <v>0</v>
      </c>
      <c r="F14" s="61">
        <f>COUNTIFS(All!C:C,"Champ",All!E:E,"Kevin")+COUNTIFS(All!C:C,"Champ",All!G:G,"Kevin")</f>
        <v>1</v>
      </c>
      <c r="G14" s="25">
        <f>COUNTIFS(All!B:B,"League",All!E:E,"Kevin")+COUNTIFS(All!B:B,"League",All!G:G,"Kevin")</f>
        <v>1</v>
      </c>
      <c r="H14" s="53">
        <f>COUNTIFS(All!C:C,"SDSC",All!E:E,"Kevin")+COUNTIFS(All!C:C,"SDSC",All!G:G,"Kevin")</f>
        <v>0</v>
      </c>
      <c r="I14" s="53">
        <f>COUNTIFS(All!C:C,"Lev",All!E:E,"Kevin")+COUNTIFS(All!C:C,"Lev",All!G:G,"Kevin")</f>
        <v>0</v>
      </c>
      <c r="J14" s="53">
        <f>COUNTIFS(All!C:C,"Ch Trophy",All!E:E,"Kevin")+COUNTIFS(All!C:C,"Ch Trophy",All!G:G,"Kevin")</f>
        <v>0</v>
      </c>
      <c r="K14" s="53">
        <f>COUNTIFS(All!C:C,"HW",All!E:E,"Kevin")+COUNTIFS(All!C:C,"HW",All!G:G,"Kevin")</f>
        <v>0</v>
      </c>
      <c r="L14" s="26">
        <f>COUNTIFS(All!B:B,"Cup",All!E:E,"Kevin")+COUNTIFS(All!B:B,"Cup",All!G:G,"Kevin")</f>
        <v>0</v>
      </c>
      <c r="M14" s="27">
        <f>COUNTIFS(All!B:B,"WASPA",All!E:E,"Kevin")+COUNTIFS(All!B:B,"WASPA",All!G:G,"Kevin")</f>
        <v>10</v>
      </c>
      <c r="N14" s="28">
        <f>COUNTIFS(All!B:B,"Friendly",All!E:E,"Kevin")+COUNTIFS(All!B:B,"Friendly",All!G:G,"Kevin")</f>
        <v>7</v>
      </c>
      <c r="O14" s="29">
        <f>COUNTIF(All!E:E,"Kevin")+COUNTIF(All!G:G,"Kevin")</f>
        <v>18</v>
      </c>
    </row>
    <row r="15" spans="1:15" x14ac:dyDescent="0.2">
      <c r="A15" s="24">
        <v>14</v>
      </c>
      <c r="B15" s="49" t="s">
        <v>23</v>
      </c>
      <c r="C15" s="60">
        <f>COUNTIFS(All!C:C,"Non Lge",All!E:E,"Rik")+COUNTIFS(All!C:C,"Non Lge",All!G:G,"Rik")</f>
        <v>0</v>
      </c>
      <c r="D15" s="61">
        <f>COUNTIFS(All!C:C,"Conf",All!E:E,"Rik")+COUNTIFS(All!C:C,"Conf",All!G:G,"Rik")</f>
        <v>7</v>
      </c>
      <c r="E15" s="61">
        <f>COUNTIFS(All!C:C,"Prem",All!E:E,"Rik")+COUNTIFS(All!C:C,"Prem",All!G:G,"Rik")</f>
        <v>0</v>
      </c>
      <c r="F15" s="61">
        <f>COUNTIFS(All!C:C,"Champ",All!E:E,"Rik")+COUNTIFS(All!C:C,"Champ",All!G:G,"Rik")</f>
        <v>0</v>
      </c>
      <c r="G15" s="25">
        <f>COUNTIFS(All!B:B,"League",All!E:E,"Rik")+COUNTIFS(All!B:B,"League",All!G:G,"Rik")</f>
        <v>7</v>
      </c>
      <c r="H15" s="53">
        <f>COUNTIFS(All!C:C,"SDSC",All!E:E,"Rik")+COUNTIFS(All!C:C,"SDSC",All!G:G,"Rik")</f>
        <v>0</v>
      </c>
      <c r="I15" s="53">
        <f>COUNTIFS(All!C:C,"Lev",All!E:E,"Rik")+COUNTIFS(All!C:C,"Lev",All!G:G,"Rik")</f>
        <v>0</v>
      </c>
      <c r="J15" s="53">
        <f>COUNTIFS(All!C:C,"Ch Trophy",All!E:E,"Rik")+COUNTIFS(All!C:C,"Ch Trophy",All!G:G,"Rik")</f>
        <v>0</v>
      </c>
      <c r="K15" s="53">
        <f>COUNTIFS(All!C:C,"HW",All!E:E,"Rik")+COUNTIFS(All!C:C,"HW",All!G:G,"Rik")</f>
        <v>0</v>
      </c>
      <c r="L15" s="26">
        <f>COUNTIFS(All!B:B,"Cup",All!E:E,"Rik")+COUNTIFS(All!B:B,"Cup",All!G:G,"Rik")</f>
        <v>0</v>
      </c>
      <c r="M15" s="27">
        <f>COUNTIFS(All!B:B,"WASPA",All!E:E,"Rik")+COUNTIFS(All!B:B,"WASPA",All!G:G,"Rik")</f>
        <v>3</v>
      </c>
      <c r="N15" s="28">
        <f>COUNTIFS(All!B:B,"Friendly",All!E:E,"Rik")+COUNTIFS(All!B:B,"Friendly",All!G:G,"Rik")</f>
        <v>0</v>
      </c>
      <c r="O15" s="29">
        <f>COUNTIF(All!E:E,"Rik")+COUNTIF(All!G:G,"Rik")</f>
        <v>10</v>
      </c>
    </row>
    <row r="16" spans="1:15" x14ac:dyDescent="0.2">
      <c r="A16" s="24">
        <v>15</v>
      </c>
      <c r="B16" s="49" t="s">
        <v>86</v>
      </c>
      <c r="C16" s="60">
        <f>COUNTIFS(All!C:C,"Non Lge",All!E:E,"Adam")+COUNTIFS(All!C:C,"Non Lge",All!G:G,"Adam")</f>
        <v>0</v>
      </c>
      <c r="D16" s="61">
        <f>COUNTIFS(All!C:C,"Conf",All!E:E,"Adam")+COUNTIFS(All!C:C,"Conf",All!G:G,"Adam")</f>
        <v>0</v>
      </c>
      <c r="E16" s="61">
        <f>COUNTIFS(All!C:C,"Prem",All!E:E,"Adam")+COUNTIFS(All!C:C,"Prem",All!G:G,"Adam")</f>
        <v>0</v>
      </c>
      <c r="F16" s="61">
        <f>COUNTIFS(All!C:C,"Champ",All!E:E,"Adam")+COUNTIFS(All!C:C,"Champ",All!G:G,"Adam")</f>
        <v>0</v>
      </c>
      <c r="G16" s="25">
        <f>COUNTIFS(All!B:B,"League",All!E:E,"Adam")+COUNTIFS(All!B:B,"League",All!G:G,"Adam")</f>
        <v>0</v>
      </c>
      <c r="H16" s="53">
        <f>COUNTIFS(All!C:C,"SDSC",All!E:E,"Adam")+COUNTIFS(All!C:C,"SDSC",All!G:G,"Adam")</f>
        <v>0</v>
      </c>
      <c r="I16" s="53">
        <f>COUNTIFS(All!C:C,"Lev",All!E:E,"Adam")+COUNTIFS(All!C:C,"Lev",All!G:G,"Adam")</f>
        <v>0</v>
      </c>
      <c r="J16" s="53">
        <f>COUNTIFS(All!C:C,"Ch Trophy",All!E:E,"Adam")+COUNTIFS(All!C:C,"Ch Trophy",All!G:G,"Adam")</f>
        <v>0</v>
      </c>
      <c r="K16" s="53">
        <f>COUNTIFS(All!C:C,"HW",All!E:E,"Adam")+COUNTIFS(All!C:C,"HW",All!G:G,"Adam")</f>
        <v>0</v>
      </c>
      <c r="L16" s="26">
        <f>COUNTIFS(All!B:B,"Cup",All!E:E,"Adam")+COUNTIFS(All!B:B,"Cup",All!G:G,"Adam")</f>
        <v>0</v>
      </c>
      <c r="M16" s="27">
        <f>COUNTIFS(All!B:B,"WASPA",All!E:E,"Adam")+COUNTIFS(All!B:B,"WASPA",All!G:G,"Adam")</f>
        <v>9</v>
      </c>
      <c r="N16" s="28">
        <f>COUNTIFS(All!B:B,"Friendly",All!E:E,"Adam")+COUNTIFS(All!B:B,"Friendly",All!G:G,"Adam")</f>
        <v>0</v>
      </c>
      <c r="O16" s="29">
        <f>COUNTIF(All!E:E,"Adam")+COUNTIF(All!G:G,"Adam")</f>
        <v>9</v>
      </c>
    </row>
    <row r="17" spans="1:15" ht="21" thickBot="1" x14ac:dyDescent="0.25">
      <c r="A17" s="30">
        <v>16</v>
      </c>
      <c r="B17" s="50" t="s">
        <v>88</v>
      </c>
      <c r="C17" s="62">
        <f>COUNTIFS(All!C:C,"Non Lge",All!E:E,"Tony")+COUNTIFS(All!C:C,"Non Lge",All!G:G,"Tony")</f>
        <v>0</v>
      </c>
      <c r="D17" s="63">
        <f>COUNTIFS(All!C:C,"Conf",All!E:E,"Tony")+COUNTIFS(All!C:C,"Conf",All!G:G,"Tony")</f>
        <v>0</v>
      </c>
      <c r="E17" s="63">
        <f>COUNTIFS(All!C:C,"Prem",All!E:E,"Tony")+COUNTIFS(All!C:C,"Prem",All!G:G,"Tony")</f>
        <v>0</v>
      </c>
      <c r="F17" s="63">
        <f>COUNTIFS(All!C:C,"Champ",All!E:E,"Tony")+COUNTIFS(All!C:C,"Champ",All!G:G,"Tony")</f>
        <v>0</v>
      </c>
      <c r="G17" s="31">
        <f>COUNTIFS(All!B:B,"League",All!E:E,"Tony")+COUNTIFS(All!B:B,"League",All!G:G,"Tony")</f>
        <v>0</v>
      </c>
      <c r="H17" s="54">
        <f>COUNTIFS(All!C:C,"SDSC",All!E:E,"Tony")+COUNTIFS(All!C:C,"SDSC",All!G:G,"Tony")</f>
        <v>0</v>
      </c>
      <c r="I17" s="54">
        <f>COUNTIFS(All!C:C,"Lev",All!E:E,"Tony")+COUNTIFS(All!C:C,"Lev",All!G:G,"Tony")</f>
        <v>0</v>
      </c>
      <c r="J17" s="54">
        <f>COUNTIFS(All!C:C,"Ch Trophy",All!E:E,"Tony")+COUNTIFS(All!C:C,"Ch Trophy",All!G:G,"Tony")</f>
        <v>0</v>
      </c>
      <c r="K17" s="54">
        <f>COUNTIFS(All!C:C,"HW",All!E:E,"Tony")+COUNTIFS(All!C:C,"HW",All!G:G,"Tony")</f>
        <v>0</v>
      </c>
      <c r="L17" s="32">
        <f>COUNTIFS(All!B:B,"Cup",All!E:E,"Tony")+COUNTIFS(All!B:B,"Cup",All!G:G,"Tony")</f>
        <v>0</v>
      </c>
      <c r="M17" s="33">
        <f>COUNTIFS(All!B:B,"WASPA",All!E:E,"Tony")+COUNTIFS(All!B:B,"WASPA",All!G:G,"Tony")</f>
        <v>7</v>
      </c>
      <c r="N17" s="34">
        <f>COUNTIFS(All!B:B,"Friendly",All!E:E,"Tony")+COUNTIFS(All!B:B,"Friendly",All!G:G,"Tony")</f>
        <v>0</v>
      </c>
      <c r="O17" s="35">
        <f>COUNTIF(All!E:E,"Tony")+COUNTIF(All!G:G,"Tony")</f>
        <v>7</v>
      </c>
    </row>
    <row r="18" spans="1:15" ht="21" thickTop="1" x14ac:dyDescent="0.2"/>
  </sheetData>
  <sortState xmlns:xlrd2="http://schemas.microsoft.com/office/spreadsheetml/2017/richdata2" ref="B2:O17">
    <sortCondition descending="1" ref="O2:O1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J361"/>
  <sheetViews>
    <sheetView topLeftCell="A334" zoomScaleNormal="100" workbookViewId="0">
      <selection activeCell="L361" sqref="L361"/>
    </sheetView>
  </sheetViews>
  <sheetFormatPr defaultColWidth="8.5703125" defaultRowHeight="15" customHeight="1" x14ac:dyDescent="0.25"/>
  <cols>
    <col min="1" max="2" width="8.5703125" style="5"/>
    <col min="3" max="3" width="11.85546875" style="5" customWidth="1"/>
    <col min="4" max="17" width="8.5703125" style="5"/>
    <col min="18" max="18" width="7.42578125" style="5" customWidth="1"/>
    <col min="19" max="19" width="6.28515625" style="5" customWidth="1"/>
    <col min="20" max="20" width="3.5703125" style="1" customWidth="1"/>
    <col min="21" max="21" width="7.140625" style="1" customWidth="1"/>
    <col min="22" max="22" width="8.42578125" style="1" customWidth="1"/>
    <col min="23" max="23" width="6.7109375" style="1" customWidth="1"/>
    <col min="24" max="24" width="4.5703125" style="1" customWidth="1"/>
    <col min="25" max="25" width="5.140625" style="1" customWidth="1"/>
    <col min="26" max="26" width="3.5703125" style="1" customWidth="1"/>
    <col min="27" max="29" width="15.7109375" style="5" customWidth="1"/>
    <col min="30" max="30" width="15.7109375" style="1" customWidth="1"/>
    <col min="31" max="31" width="6.85546875" style="1" customWidth="1"/>
    <col min="32" max="32" width="9.7109375" style="1" customWidth="1"/>
    <col min="33" max="33" width="5.140625" style="1" customWidth="1"/>
    <col min="34" max="34" width="8.140625" style="1" customWidth="1"/>
    <col min="35" max="35" width="8" style="1" customWidth="1"/>
    <col min="36" max="36" width="1.7109375" style="1" customWidth="1"/>
    <col min="37" max="37" width="2.5703125" style="1" customWidth="1"/>
    <col min="38" max="38" width="10.85546875" style="1" customWidth="1"/>
    <col min="39" max="39" width="10.7109375" style="1" customWidth="1"/>
    <col min="40" max="40" width="8.140625" style="1" customWidth="1"/>
    <col min="41" max="42" width="7.140625" style="1" customWidth="1"/>
    <col min="43" max="43" width="8.140625" style="1" customWidth="1"/>
    <col min="44" max="44" width="6.7109375" style="1" customWidth="1"/>
    <col min="45" max="45" width="8.140625" style="1" customWidth="1"/>
    <col min="46" max="46" width="10.7109375" style="1" customWidth="1"/>
    <col min="47" max="47" width="8.140625" style="1" customWidth="1"/>
    <col min="48" max="48" width="6.85546875" style="1" customWidth="1"/>
    <col min="50" max="51" width="8.85546875" style="1" customWidth="1"/>
    <col min="52" max="52" width="11.85546875" style="1" customWidth="1"/>
    <col min="53" max="53" width="8.42578125" style="1" customWidth="1"/>
    <col min="54" max="54" width="11.140625" style="1" customWidth="1"/>
    <col min="55" max="55" width="6.85546875" style="1" customWidth="1"/>
    <col min="56" max="57" width="8.140625" style="1" customWidth="1"/>
    <col min="58" max="59" width="8.85546875" style="1" customWidth="1"/>
    <col min="60" max="60" width="11.85546875" style="1" customWidth="1"/>
    <col min="61" max="61" width="6.85546875" style="1" customWidth="1"/>
    <col min="62" max="62" width="9.7109375" style="1" customWidth="1"/>
    <col min="63" max="63" width="8.140625" style="1" customWidth="1"/>
    <col min="64" max="64" width="8.42578125" style="1" customWidth="1"/>
    <col min="65" max="65" width="11.140625" style="1" customWidth="1"/>
    <col min="66" max="66" width="8.140625" style="1" customWidth="1"/>
    <col min="67" max="67" width="10.7109375" style="1" customWidth="1"/>
    <col min="68" max="68" width="8.42578125" style="1" customWidth="1"/>
    <col min="69" max="69" width="9.7109375" style="1" customWidth="1"/>
    <col min="70" max="70" width="11.140625" style="1" customWidth="1"/>
    <col min="71" max="71" width="8.42578125" style="1" customWidth="1"/>
    <col min="72" max="72" width="11.28515625" style="1" customWidth="1"/>
    <col min="73" max="74" width="8.140625" style="1" customWidth="1"/>
    <col min="75" max="75" width="8.85546875" style="1" customWidth="1"/>
    <col min="76" max="76" width="11.28515625" style="1" customWidth="1"/>
    <col min="77" max="77" width="6.85546875" style="1" customWidth="1"/>
    <col min="78" max="78" width="9.7109375" style="1" customWidth="1"/>
    <col min="79" max="79" width="11.85546875" style="1" customWidth="1"/>
    <col min="80" max="80" width="8.42578125" style="1" customWidth="1"/>
    <col min="81" max="81" width="11.28515625" style="1" customWidth="1"/>
    <col min="82" max="82" width="9.7109375" style="1" customWidth="1"/>
    <col min="83" max="83" width="8.140625" style="1" customWidth="1"/>
    <col min="84" max="84" width="8.42578125" style="1" customWidth="1"/>
    <col min="85" max="85" width="11.28515625" style="1" customWidth="1"/>
    <col min="86" max="86" width="11.140625" style="1" customWidth="1"/>
    <col min="87" max="87" width="8.140625" style="1" customWidth="1"/>
    <col min="88" max="88" width="10.7109375" style="1" customWidth="1"/>
  </cols>
  <sheetData>
    <row r="1" spans="1:88" ht="13.5" customHeight="1" x14ac:dyDescent="0.25">
      <c r="A1" s="5" t="s">
        <v>3</v>
      </c>
      <c r="B1" s="5" t="s">
        <v>50</v>
      </c>
      <c r="C1" s="5" t="s">
        <v>6</v>
      </c>
      <c r="D1" s="5" t="s">
        <v>48</v>
      </c>
      <c r="E1" s="5" t="s">
        <v>51</v>
      </c>
      <c r="F1" s="5" t="s">
        <v>52</v>
      </c>
      <c r="G1" s="5" t="s">
        <v>53</v>
      </c>
      <c r="H1" s="5" t="s">
        <v>54</v>
      </c>
      <c r="I1" s="5" t="s">
        <v>55</v>
      </c>
      <c r="K1" s="13"/>
      <c r="M1" s="1"/>
      <c r="N1" s="1"/>
      <c r="O1" s="1"/>
      <c r="P1" s="1"/>
      <c r="Q1" s="1"/>
      <c r="R1" s="1"/>
      <c r="S1" s="1"/>
      <c r="AA1" s="1"/>
      <c r="AB1" s="1"/>
      <c r="AC1" s="1"/>
      <c r="AW1" s="1"/>
      <c r="CG1"/>
      <c r="CH1"/>
      <c r="CI1"/>
      <c r="CJ1"/>
    </row>
    <row r="2" spans="1:88" ht="13.5" customHeight="1" x14ac:dyDescent="0.25">
      <c r="A2" s="5">
        <v>0</v>
      </c>
      <c r="B2" s="5" t="s">
        <v>80</v>
      </c>
      <c r="C2" s="5" t="s">
        <v>80</v>
      </c>
      <c r="D2" s="5" t="s">
        <v>83</v>
      </c>
      <c r="E2" s="5" t="s">
        <v>86</v>
      </c>
      <c r="F2" s="5">
        <v>0</v>
      </c>
      <c r="G2" s="5" t="s">
        <v>24</v>
      </c>
      <c r="H2" s="5">
        <v>2</v>
      </c>
      <c r="I2" s="5" t="s">
        <v>59</v>
      </c>
    </row>
    <row r="3" spans="1:88" ht="13.5" customHeight="1" x14ac:dyDescent="0.25">
      <c r="A3" s="5">
        <v>0</v>
      </c>
      <c r="B3" s="5" t="s">
        <v>80</v>
      </c>
      <c r="C3" s="5" t="s">
        <v>80</v>
      </c>
      <c r="D3" s="5" t="s">
        <v>83</v>
      </c>
      <c r="E3" s="5" t="s">
        <v>26</v>
      </c>
      <c r="F3" s="5">
        <v>6</v>
      </c>
      <c r="G3" s="5" t="s">
        <v>24</v>
      </c>
      <c r="H3" s="5">
        <v>0</v>
      </c>
      <c r="I3" s="5" t="s">
        <v>59</v>
      </c>
    </row>
    <row r="4" spans="1:88" ht="13.5" customHeight="1" x14ac:dyDescent="0.25">
      <c r="A4" s="5">
        <v>0</v>
      </c>
      <c r="B4" s="5" t="s">
        <v>80</v>
      </c>
      <c r="C4" s="5" t="s">
        <v>80</v>
      </c>
      <c r="D4" s="5" t="s">
        <v>83</v>
      </c>
      <c r="E4" s="5" t="s">
        <v>26</v>
      </c>
      <c r="F4" s="5">
        <v>3</v>
      </c>
      <c r="G4" s="5" t="s">
        <v>86</v>
      </c>
      <c r="H4" s="5">
        <v>0</v>
      </c>
      <c r="I4" s="5" t="s">
        <v>59</v>
      </c>
    </row>
    <row r="5" spans="1:88" ht="13.5" customHeight="1" x14ac:dyDescent="0.25">
      <c r="A5" s="5">
        <v>0</v>
      </c>
      <c r="B5" s="5" t="s">
        <v>80</v>
      </c>
      <c r="C5" s="5" t="s">
        <v>80</v>
      </c>
      <c r="D5" s="5" t="s">
        <v>83</v>
      </c>
      <c r="E5" s="5" t="s">
        <v>86</v>
      </c>
      <c r="F5" s="5">
        <v>1</v>
      </c>
      <c r="G5" s="5" t="s">
        <v>2</v>
      </c>
      <c r="H5" s="5">
        <v>1</v>
      </c>
      <c r="I5" s="5" t="s">
        <v>59</v>
      </c>
    </row>
    <row r="6" spans="1:88" ht="13.5" customHeight="1" x14ac:dyDescent="0.25">
      <c r="A6" s="5">
        <v>0</v>
      </c>
      <c r="B6" s="5" t="s">
        <v>80</v>
      </c>
      <c r="C6" s="5" t="s">
        <v>80</v>
      </c>
      <c r="D6" s="5" t="s">
        <v>83</v>
      </c>
      <c r="E6" s="5" t="s">
        <v>86</v>
      </c>
      <c r="F6" s="5">
        <v>1</v>
      </c>
      <c r="G6" s="5" t="s">
        <v>27</v>
      </c>
      <c r="H6" s="5">
        <v>0</v>
      </c>
      <c r="I6" s="5" t="s">
        <v>59</v>
      </c>
    </row>
    <row r="7" spans="1:88" ht="13.5" customHeight="1" x14ac:dyDescent="0.25">
      <c r="A7" s="5">
        <v>0</v>
      </c>
      <c r="B7" s="5" t="s">
        <v>80</v>
      </c>
      <c r="C7" s="5" t="s">
        <v>80</v>
      </c>
      <c r="D7" s="5" t="s">
        <v>83</v>
      </c>
      <c r="E7" s="5" t="s">
        <v>28</v>
      </c>
      <c r="F7" s="5">
        <v>1</v>
      </c>
      <c r="G7" s="5" t="s">
        <v>27</v>
      </c>
      <c r="H7" s="5">
        <v>0</v>
      </c>
      <c r="I7" s="5" t="s">
        <v>59</v>
      </c>
    </row>
    <row r="8" spans="1:88" ht="13.5" customHeight="1" x14ac:dyDescent="0.25">
      <c r="A8" s="5">
        <v>0</v>
      </c>
      <c r="B8" s="5" t="s">
        <v>80</v>
      </c>
      <c r="C8" s="5" t="s">
        <v>80</v>
      </c>
      <c r="D8" s="5" t="s">
        <v>83</v>
      </c>
      <c r="E8" s="5" t="s">
        <v>28</v>
      </c>
      <c r="F8" s="5">
        <v>4</v>
      </c>
      <c r="G8" s="5" t="s">
        <v>86</v>
      </c>
      <c r="H8" s="5">
        <v>0</v>
      </c>
      <c r="I8" s="5" t="s">
        <v>59</v>
      </c>
    </row>
    <row r="9" spans="1:88" ht="13.5" customHeight="1" x14ac:dyDescent="0.25">
      <c r="A9" s="5">
        <v>0</v>
      </c>
      <c r="B9" s="5" t="s">
        <v>80</v>
      </c>
      <c r="C9" s="5" t="s">
        <v>80</v>
      </c>
      <c r="D9" s="5" t="s">
        <v>83</v>
      </c>
      <c r="E9" s="5" t="s">
        <v>24</v>
      </c>
      <c r="F9" s="5">
        <v>0</v>
      </c>
      <c r="G9" s="5" t="s">
        <v>2</v>
      </c>
      <c r="H9" s="5">
        <v>4</v>
      </c>
      <c r="I9" s="5" t="s">
        <v>59</v>
      </c>
    </row>
    <row r="10" spans="1:88" ht="13.5" customHeight="1" x14ac:dyDescent="0.25">
      <c r="A10" s="5">
        <v>0</v>
      </c>
      <c r="B10" s="5" t="s">
        <v>80</v>
      </c>
      <c r="C10" s="5" t="s">
        <v>80</v>
      </c>
      <c r="D10" s="5" t="s">
        <v>83</v>
      </c>
      <c r="E10" s="5" t="s">
        <v>28</v>
      </c>
      <c r="F10" s="5">
        <v>1</v>
      </c>
      <c r="G10" s="5" t="s">
        <v>2</v>
      </c>
      <c r="H10" s="5">
        <v>1</v>
      </c>
      <c r="I10" s="5" t="s">
        <v>59</v>
      </c>
    </row>
    <row r="11" spans="1:88" ht="13.5" customHeight="1" x14ac:dyDescent="0.25">
      <c r="A11" s="5">
        <v>0</v>
      </c>
      <c r="B11" s="5" t="s">
        <v>80</v>
      </c>
      <c r="C11" s="5" t="s">
        <v>80</v>
      </c>
      <c r="D11" s="5" t="s">
        <v>83</v>
      </c>
      <c r="E11" s="5" t="s">
        <v>28</v>
      </c>
      <c r="F11" s="5">
        <v>3</v>
      </c>
      <c r="G11" s="5" t="s">
        <v>24</v>
      </c>
      <c r="H11" s="5">
        <v>0</v>
      </c>
      <c r="I11" s="5" t="s">
        <v>59</v>
      </c>
    </row>
    <row r="12" spans="1:88" ht="13.5" customHeight="1" x14ac:dyDescent="0.25">
      <c r="A12" s="5">
        <v>0</v>
      </c>
      <c r="B12" s="5" t="s">
        <v>80</v>
      </c>
      <c r="C12" s="5" t="s">
        <v>80</v>
      </c>
      <c r="D12" s="5" t="s">
        <v>83</v>
      </c>
      <c r="E12" s="5" t="s">
        <v>26</v>
      </c>
      <c r="F12" s="5">
        <v>0</v>
      </c>
      <c r="G12" s="5" t="s">
        <v>2</v>
      </c>
      <c r="H12" s="5">
        <v>0</v>
      </c>
      <c r="I12" s="5" t="s">
        <v>59</v>
      </c>
    </row>
    <row r="13" spans="1:88" ht="13.5" customHeight="1" x14ac:dyDescent="0.25">
      <c r="A13" s="5">
        <v>0</v>
      </c>
      <c r="B13" s="5" t="s">
        <v>80</v>
      </c>
      <c r="C13" s="5" t="s">
        <v>80</v>
      </c>
      <c r="D13" s="5" t="s">
        <v>83</v>
      </c>
      <c r="E13" s="5" t="s">
        <v>27</v>
      </c>
      <c r="F13" s="5">
        <v>0</v>
      </c>
      <c r="G13" s="5" t="s">
        <v>2</v>
      </c>
      <c r="H13" s="5">
        <v>3</v>
      </c>
      <c r="I13" s="5" t="s">
        <v>59</v>
      </c>
    </row>
    <row r="14" spans="1:88" ht="13.5" customHeight="1" x14ac:dyDescent="0.25">
      <c r="A14" s="5">
        <v>0</v>
      </c>
      <c r="B14" s="5" t="s">
        <v>80</v>
      </c>
      <c r="C14" s="5" t="s">
        <v>80</v>
      </c>
      <c r="D14" s="5" t="s">
        <v>83</v>
      </c>
      <c r="E14" s="5" t="s">
        <v>24</v>
      </c>
      <c r="F14" s="5">
        <v>2</v>
      </c>
      <c r="G14" s="5" t="s">
        <v>27</v>
      </c>
      <c r="H14" s="5">
        <v>0</v>
      </c>
      <c r="I14" s="5" t="s">
        <v>59</v>
      </c>
    </row>
    <row r="15" spans="1:88" ht="13.5" customHeight="1" x14ac:dyDescent="0.25">
      <c r="A15" s="5">
        <v>0</v>
      </c>
      <c r="B15" s="5" t="s">
        <v>80</v>
      </c>
      <c r="C15" s="5" t="s">
        <v>80</v>
      </c>
      <c r="D15" s="5" t="s">
        <v>83</v>
      </c>
      <c r="E15" s="5" t="s">
        <v>26</v>
      </c>
      <c r="F15" s="5">
        <v>1</v>
      </c>
      <c r="G15" s="5" t="s">
        <v>27</v>
      </c>
      <c r="H15" s="5">
        <v>0</v>
      </c>
      <c r="I15" s="5" t="s">
        <v>59</v>
      </c>
    </row>
    <row r="16" spans="1:88" ht="13.5" customHeight="1" x14ac:dyDescent="0.25">
      <c r="A16" s="5">
        <v>0</v>
      </c>
      <c r="B16" s="5" t="s">
        <v>80</v>
      </c>
      <c r="C16" s="5" t="s">
        <v>80</v>
      </c>
      <c r="D16" s="5" t="s">
        <v>83</v>
      </c>
      <c r="E16" s="5" t="s">
        <v>28</v>
      </c>
      <c r="F16" s="5">
        <v>3</v>
      </c>
      <c r="G16" s="5" t="s">
        <v>26</v>
      </c>
      <c r="H16" s="5">
        <v>0</v>
      </c>
      <c r="I16" s="5" t="s">
        <v>59</v>
      </c>
    </row>
    <row r="17" spans="1:9" ht="13.5" customHeight="1" x14ac:dyDescent="0.25">
      <c r="A17" s="5">
        <v>0</v>
      </c>
      <c r="B17" s="5" t="s">
        <v>80</v>
      </c>
      <c r="C17" s="5" t="s">
        <v>80</v>
      </c>
      <c r="D17" s="5" t="s">
        <v>83</v>
      </c>
      <c r="E17" s="5" t="s">
        <v>27</v>
      </c>
      <c r="F17" s="5">
        <v>0</v>
      </c>
      <c r="G17" s="5" t="s">
        <v>86</v>
      </c>
      <c r="H17" s="5">
        <v>1</v>
      </c>
      <c r="I17" s="5" t="s">
        <v>59</v>
      </c>
    </row>
    <row r="18" spans="1:9" ht="13.5" customHeight="1" x14ac:dyDescent="0.25">
      <c r="A18" s="5">
        <v>0</v>
      </c>
      <c r="B18" s="5" t="s">
        <v>80</v>
      </c>
      <c r="C18" s="5" t="s">
        <v>80</v>
      </c>
      <c r="D18" s="5" t="s">
        <v>83</v>
      </c>
      <c r="E18" s="5" t="s">
        <v>27</v>
      </c>
      <c r="F18" s="5">
        <v>0</v>
      </c>
      <c r="G18" s="5" t="s">
        <v>2</v>
      </c>
      <c r="H18" s="5">
        <v>1</v>
      </c>
      <c r="I18" s="5" t="s">
        <v>59</v>
      </c>
    </row>
    <row r="19" spans="1:9" ht="13.5" customHeight="1" x14ac:dyDescent="0.25">
      <c r="A19" s="5">
        <v>0</v>
      </c>
      <c r="B19" s="5" t="s">
        <v>80</v>
      </c>
      <c r="C19" s="5" t="s">
        <v>80</v>
      </c>
      <c r="D19" s="5" t="s">
        <v>83</v>
      </c>
      <c r="E19" s="5" t="s">
        <v>86</v>
      </c>
      <c r="F19" s="5">
        <v>0</v>
      </c>
      <c r="G19" s="5" t="s">
        <v>2</v>
      </c>
      <c r="H19" s="5">
        <v>1</v>
      </c>
      <c r="I19" s="5" t="s">
        <v>59</v>
      </c>
    </row>
    <row r="20" spans="1:9" ht="13.5" customHeight="1" x14ac:dyDescent="0.25">
      <c r="A20" s="5">
        <v>0</v>
      </c>
      <c r="B20" s="5" t="s">
        <v>80</v>
      </c>
      <c r="C20" s="5" t="s">
        <v>80</v>
      </c>
      <c r="D20" s="5" t="s">
        <v>83</v>
      </c>
      <c r="E20" s="5" t="s">
        <v>25</v>
      </c>
      <c r="F20" s="5">
        <v>1</v>
      </c>
      <c r="G20" s="5" t="s">
        <v>2</v>
      </c>
      <c r="H20" s="5">
        <v>1</v>
      </c>
      <c r="I20" s="5" t="s">
        <v>59</v>
      </c>
    </row>
    <row r="21" spans="1:9" ht="13.5" customHeight="1" x14ac:dyDescent="0.25">
      <c r="A21" s="5">
        <v>0</v>
      </c>
      <c r="B21" s="5" t="s">
        <v>80</v>
      </c>
      <c r="C21" s="5" t="s">
        <v>80</v>
      </c>
      <c r="D21" s="5" t="s">
        <v>83</v>
      </c>
      <c r="E21" s="5" t="s">
        <v>25</v>
      </c>
      <c r="F21" s="5">
        <v>1</v>
      </c>
      <c r="G21" s="5" t="s">
        <v>27</v>
      </c>
      <c r="H21" s="5">
        <v>0</v>
      </c>
      <c r="I21" s="5" t="s">
        <v>59</v>
      </c>
    </row>
    <row r="22" spans="1:9" ht="13.5" customHeight="1" x14ac:dyDescent="0.25">
      <c r="A22" s="5">
        <v>0</v>
      </c>
      <c r="B22" s="5" t="s">
        <v>80</v>
      </c>
      <c r="C22" s="5" t="s">
        <v>80</v>
      </c>
      <c r="D22" s="5" t="s">
        <v>83</v>
      </c>
      <c r="E22" s="5" t="s">
        <v>26</v>
      </c>
      <c r="F22" s="5">
        <v>2</v>
      </c>
      <c r="G22" s="5" t="s">
        <v>86</v>
      </c>
      <c r="H22" s="5">
        <v>0</v>
      </c>
      <c r="I22" s="5" t="s">
        <v>59</v>
      </c>
    </row>
    <row r="23" spans="1:9" ht="13.5" customHeight="1" x14ac:dyDescent="0.25">
      <c r="A23" s="5">
        <v>0</v>
      </c>
      <c r="B23" s="5" t="s">
        <v>80</v>
      </c>
      <c r="C23" s="5" t="s">
        <v>80</v>
      </c>
      <c r="D23" s="5" t="s">
        <v>83</v>
      </c>
      <c r="E23" s="5" t="s">
        <v>2</v>
      </c>
      <c r="F23" s="5">
        <v>3</v>
      </c>
      <c r="G23" s="5" t="s">
        <v>26</v>
      </c>
      <c r="H23" s="5">
        <v>1</v>
      </c>
      <c r="I23" s="5" t="s">
        <v>59</v>
      </c>
    </row>
    <row r="24" spans="1:9" ht="13.5" customHeight="1" x14ac:dyDescent="0.25">
      <c r="A24" s="5">
        <v>0</v>
      </c>
      <c r="B24" s="5" t="s">
        <v>80</v>
      </c>
      <c r="C24" s="5" t="s">
        <v>80</v>
      </c>
      <c r="D24" s="5" t="s">
        <v>83</v>
      </c>
      <c r="E24" s="5" t="s">
        <v>86</v>
      </c>
      <c r="F24" s="5">
        <v>0</v>
      </c>
      <c r="G24" s="5" t="s">
        <v>25</v>
      </c>
      <c r="H24" s="5">
        <v>0</v>
      </c>
      <c r="I24" s="5" t="s">
        <v>59</v>
      </c>
    </row>
    <row r="25" spans="1:9" ht="13.5" customHeight="1" x14ac:dyDescent="0.25">
      <c r="A25" s="5">
        <v>0</v>
      </c>
      <c r="B25" s="5" t="s">
        <v>80</v>
      </c>
      <c r="C25" s="5" t="s">
        <v>80</v>
      </c>
      <c r="D25" s="5" t="s">
        <v>83</v>
      </c>
      <c r="E25" s="5" t="s">
        <v>26</v>
      </c>
      <c r="F25" s="5">
        <v>1</v>
      </c>
      <c r="G25" s="5" t="s">
        <v>25</v>
      </c>
      <c r="H25" s="5">
        <v>1</v>
      </c>
      <c r="I25" s="5" t="s">
        <v>59</v>
      </c>
    </row>
    <row r="26" spans="1:9" ht="13.5" customHeight="1" x14ac:dyDescent="0.25">
      <c r="A26" s="5">
        <v>0</v>
      </c>
      <c r="B26" s="5" t="s">
        <v>80</v>
      </c>
      <c r="C26" s="5" t="s">
        <v>80</v>
      </c>
      <c r="D26" s="5" t="s">
        <v>83</v>
      </c>
      <c r="E26" s="5" t="s">
        <v>26</v>
      </c>
      <c r="F26" s="5">
        <v>6</v>
      </c>
      <c r="G26" s="5" t="s">
        <v>27</v>
      </c>
      <c r="H26" s="5">
        <v>0</v>
      </c>
      <c r="I26" s="5" t="s">
        <v>59</v>
      </c>
    </row>
    <row r="27" spans="1:9" ht="13.5" customHeight="1" x14ac:dyDescent="0.25">
      <c r="A27" s="5">
        <v>0</v>
      </c>
      <c r="B27" s="5" t="s">
        <v>80</v>
      </c>
      <c r="C27" s="5" t="s">
        <v>80</v>
      </c>
      <c r="D27" s="5" t="s">
        <v>83</v>
      </c>
      <c r="E27" s="5" t="s">
        <v>28</v>
      </c>
      <c r="F27" s="5">
        <v>5</v>
      </c>
      <c r="G27" s="5" t="s">
        <v>2</v>
      </c>
      <c r="H27" s="5">
        <v>0</v>
      </c>
      <c r="I27" s="5" t="s">
        <v>59</v>
      </c>
    </row>
    <row r="28" spans="1:9" ht="13.5" customHeight="1" x14ac:dyDescent="0.25">
      <c r="A28" s="5">
        <v>0</v>
      </c>
      <c r="B28" s="5" t="s">
        <v>80</v>
      </c>
      <c r="C28" s="5" t="s">
        <v>80</v>
      </c>
      <c r="D28" s="5" t="s">
        <v>83</v>
      </c>
      <c r="E28" s="5" t="s">
        <v>25</v>
      </c>
      <c r="F28" s="5">
        <v>2</v>
      </c>
      <c r="G28" s="5" t="s">
        <v>23</v>
      </c>
      <c r="H28" s="5">
        <v>0</v>
      </c>
      <c r="I28" s="5" t="s">
        <v>59</v>
      </c>
    </row>
    <row r="29" spans="1:9" ht="13.5" customHeight="1" x14ac:dyDescent="0.25">
      <c r="A29" s="5">
        <v>0</v>
      </c>
      <c r="B29" s="5" t="s">
        <v>80</v>
      </c>
      <c r="C29" s="5" t="s">
        <v>80</v>
      </c>
      <c r="D29" s="5" t="s">
        <v>83</v>
      </c>
      <c r="E29" s="5" t="s">
        <v>24</v>
      </c>
      <c r="F29" s="5">
        <v>5</v>
      </c>
      <c r="G29" s="5" t="s">
        <v>23</v>
      </c>
      <c r="H29" s="5">
        <v>0</v>
      </c>
      <c r="I29" s="5" t="s">
        <v>59</v>
      </c>
    </row>
    <row r="30" spans="1:9" ht="13.5" customHeight="1" x14ac:dyDescent="0.25">
      <c r="A30" s="5">
        <v>0</v>
      </c>
      <c r="B30" s="5" t="s">
        <v>80</v>
      </c>
      <c r="C30" s="5" t="s">
        <v>80</v>
      </c>
      <c r="D30" s="5" t="s">
        <v>83</v>
      </c>
      <c r="E30" s="5" t="s">
        <v>28</v>
      </c>
      <c r="F30" s="5">
        <v>5</v>
      </c>
      <c r="G30" s="5" t="s">
        <v>24</v>
      </c>
      <c r="H30" s="5">
        <v>1</v>
      </c>
      <c r="I30" s="5" t="s">
        <v>59</v>
      </c>
    </row>
    <row r="31" spans="1:9" ht="13.5" customHeight="1" x14ac:dyDescent="0.25">
      <c r="A31" s="5">
        <v>0</v>
      </c>
      <c r="B31" s="5" t="s">
        <v>80</v>
      </c>
      <c r="C31" s="5" t="s">
        <v>80</v>
      </c>
      <c r="D31" s="5" t="s">
        <v>83</v>
      </c>
      <c r="E31" s="5" t="s">
        <v>26</v>
      </c>
      <c r="F31" s="5">
        <v>2</v>
      </c>
      <c r="G31" s="5" t="s">
        <v>23</v>
      </c>
      <c r="H31" s="5">
        <v>0</v>
      </c>
      <c r="I31" s="5" t="s">
        <v>59</v>
      </c>
    </row>
    <row r="32" spans="1:9" ht="13.5" customHeight="1" x14ac:dyDescent="0.25">
      <c r="A32" s="5">
        <v>0</v>
      </c>
      <c r="B32" s="5" t="s">
        <v>80</v>
      </c>
      <c r="C32" s="5" t="s">
        <v>80</v>
      </c>
      <c r="D32" s="5" t="s">
        <v>83</v>
      </c>
      <c r="E32" s="5" t="s">
        <v>28</v>
      </c>
      <c r="F32" s="5">
        <v>3</v>
      </c>
      <c r="G32" s="5" t="s">
        <v>26</v>
      </c>
      <c r="H32" s="5">
        <v>0</v>
      </c>
      <c r="I32" s="5" t="s">
        <v>59</v>
      </c>
    </row>
    <row r="33" spans="1:88" ht="13.5" customHeight="1" x14ac:dyDescent="0.25">
      <c r="A33" s="5">
        <v>0</v>
      </c>
      <c r="B33" s="5" t="s">
        <v>80</v>
      </c>
      <c r="C33" s="5" t="s">
        <v>80</v>
      </c>
      <c r="D33" s="5" t="s">
        <v>83</v>
      </c>
      <c r="E33" s="5" t="s">
        <v>28</v>
      </c>
      <c r="F33" s="5">
        <v>2</v>
      </c>
      <c r="G33" s="5" t="s">
        <v>25</v>
      </c>
      <c r="H33" s="5">
        <v>0</v>
      </c>
      <c r="I33" s="5" t="s">
        <v>59</v>
      </c>
    </row>
    <row r="34" spans="1:88" ht="13.5" customHeight="1" x14ac:dyDescent="0.25">
      <c r="A34" s="5">
        <v>0</v>
      </c>
      <c r="B34" s="5" t="s">
        <v>80</v>
      </c>
      <c r="C34" s="5" t="s">
        <v>80</v>
      </c>
      <c r="D34" s="5" t="s">
        <v>83</v>
      </c>
      <c r="E34" s="5" t="s">
        <v>24</v>
      </c>
      <c r="F34" s="5">
        <v>2</v>
      </c>
      <c r="G34" s="5" t="s">
        <v>25</v>
      </c>
      <c r="H34" s="5">
        <v>2</v>
      </c>
      <c r="I34" s="5" t="s">
        <v>59</v>
      </c>
    </row>
    <row r="35" spans="1:88" ht="13.5" customHeight="1" x14ac:dyDescent="0.25">
      <c r="A35" s="5">
        <v>0</v>
      </c>
      <c r="B35" s="5" t="s">
        <v>80</v>
      </c>
      <c r="C35" s="5" t="s">
        <v>80</v>
      </c>
      <c r="D35" s="5" t="s">
        <v>83</v>
      </c>
      <c r="E35" s="5" t="s">
        <v>24</v>
      </c>
      <c r="F35" s="5">
        <v>3</v>
      </c>
      <c r="G35" s="5" t="s">
        <v>2</v>
      </c>
      <c r="H35" s="5">
        <v>0</v>
      </c>
      <c r="I35" s="5" t="s">
        <v>59</v>
      </c>
    </row>
    <row r="36" spans="1:88" ht="13.5" customHeight="1" x14ac:dyDescent="0.25">
      <c r="A36" s="5">
        <v>0</v>
      </c>
      <c r="B36" s="5" t="s">
        <v>80</v>
      </c>
      <c r="C36" s="5" t="s">
        <v>80</v>
      </c>
      <c r="D36" s="5" t="s">
        <v>83</v>
      </c>
      <c r="E36" s="5" t="s">
        <v>2</v>
      </c>
      <c r="F36" s="5">
        <v>1</v>
      </c>
      <c r="G36" s="5" t="s">
        <v>26</v>
      </c>
      <c r="H36" s="5">
        <v>0</v>
      </c>
      <c r="I36" s="5" t="s">
        <v>59</v>
      </c>
    </row>
    <row r="37" spans="1:88" ht="13.5" customHeight="1" x14ac:dyDescent="0.25">
      <c r="A37" s="5">
        <v>0</v>
      </c>
      <c r="B37" s="5" t="s">
        <v>80</v>
      </c>
      <c r="C37" s="5" t="s">
        <v>80</v>
      </c>
      <c r="D37" s="5" t="s">
        <v>83</v>
      </c>
      <c r="E37" s="5" t="s">
        <v>26</v>
      </c>
      <c r="F37" s="5">
        <v>2</v>
      </c>
      <c r="G37" s="5" t="s">
        <v>25</v>
      </c>
      <c r="H37" s="5">
        <v>0</v>
      </c>
      <c r="I37" s="5" t="s">
        <v>59</v>
      </c>
    </row>
    <row r="38" spans="1:88" ht="13.5" customHeight="1" x14ac:dyDescent="0.25">
      <c r="A38" s="5">
        <v>1</v>
      </c>
      <c r="B38" s="5" t="s">
        <v>66</v>
      </c>
      <c r="C38" s="5" t="s">
        <v>67</v>
      </c>
      <c r="D38" s="5" t="s">
        <v>68</v>
      </c>
      <c r="E38" s="5" t="s">
        <v>28</v>
      </c>
      <c r="F38" s="5">
        <v>1</v>
      </c>
      <c r="G38" s="5" t="s">
        <v>26</v>
      </c>
      <c r="H38" s="5">
        <v>1</v>
      </c>
      <c r="I38" s="8" t="s">
        <v>59</v>
      </c>
      <c r="L38" s="1"/>
      <c r="M38" s="1"/>
      <c r="N38" s="1"/>
      <c r="O38" s="1"/>
      <c r="P38" s="1"/>
      <c r="Q38" s="1"/>
      <c r="R38" s="1"/>
      <c r="S38" s="1"/>
      <c r="AA38" s="1"/>
      <c r="AB38" s="1"/>
      <c r="AC38" s="1"/>
      <c r="AW38" s="1"/>
      <c r="CG38"/>
      <c r="CH38"/>
      <c r="CI38"/>
      <c r="CJ38"/>
    </row>
    <row r="39" spans="1:88" ht="13.5" customHeight="1" x14ac:dyDescent="0.25">
      <c r="A39" s="5">
        <v>1</v>
      </c>
      <c r="B39" s="5" t="s">
        <v>66</v>
      </c>
      <c r="C39" s="5" t="s">
        <v>67</v>
      </c>
      <c r="D39" s="5" t="s">
        <v>68</v>
      </c>
      <c r="E39" s="5" t="s">
        <v>29</v>
      </c>
      <c r="F39" s="5">
        <v>0</v>
      </c>
      <c r="G39" s="5" t="s">
        <v>2</v>
      </c>
      <c r="H39" s="5">
        <v>1</v>
      </c>
      <c r="I39" s="8" t="s">
        <v>59</v>
      </c>
      <c r="M39" s="1"/>
      <c r="N39" s="1"/>
      <c r="O39" s="1"/>
      <c r="P39" s="1"/>
      <c r="Q39" s="1"/>
      <c r="R39" s="1"/>
      <c r="S39" s="1"/>
      <c r="AA39" s="1"/>
      <c r="AB39" s="1"/>
      <c r="AC39" s="1"/>
      <c r="AW39" s="1"/>
      <c r="CG39"/>
      <c r="CH39"/>
      <c r="CI39"/>
      <c r="CJ39"/>
    </row>
    <row r="40" spans="1:88" ht="13.5" customHeight="1" x14ac:dyDescent="0.25">
      <c r="A40" s="5">
        <v>1</v>
      </c>
      <c r="B40" s="5" t="s">
        <v>66</v>
      </c>
      <c r="C40" s="5" t="s">
        <v>67</v>
      </c>
      <c r="D40" s="5" t="s">
        <v>68</v>
      </c>
      <c r="E40" s="5" t="s">
        <v>25</v>
      </c>
      <c r="F40" s="5">
        <v>0</v>
      </c>
      <c r="G40" s="5" t="s">
        <v>24</v>
      </c>
      <c r="H40" s="5">
        <v>2</v>
      </c>
      <c r="I40" s="8" t="s">
        <v>59</v>
      </c>
      <c r="M40" s="1"/>
      <c r="N40" s="1"/>
      <c r="O40" s="1"/>
      <c r="P40" s="1"/>
      <c r="Q40" s="1"/>
      <c r="R40" s="1"/>
      <c r="S40" s="1"/>
      <c r="AA40" s="1"/>
      <c r="AB40" s="1"/>
      <c r="AC40" s="1"/>
      <c r="AW40" s="1"/>
      <c r="CG40"/>
      <c r="CH40"/>
      <c r="CI40"/>
      <c r="CJ40"/>
    </row>
    <row r="41" spans="1:88" ht="13.5" customHeight="1" x14ac:dyDescent="0.25">
      <c r="A41" s="5">
        <v>1</v>
      </c>
      <c r="B41" s="5" t="s">
        <v>66</v>
      </c>
      <c r="C41" s="5" t="s">
        <v>67</v>
      </c>
      <c r="D41" s="5" t="s">
        <v>68</v>
      </c>
      <c r="E41" s="5" t="s">
        <v>24</v>
      </c>
      <c r="F41" s="5">
        <v>1</v>
      </c>
      <c r="G41" s="5" t="s">
        <v>31</v>
      </c>
      <c r="H41" s="5">
        <v>0</v>
      </c>
      <c r="I41" s="8" t="s">
        <v>59</v>
      </c>
      <c r="M41" s="1"/>
      <c r="N41" s="1"/>
      <c r="O41" s="1"/>
      <c r="P41" s="1"/>
      <c r="Q41" s="1"/>
      <c r="R41" s="1"/>
      <c r="S41" s="1"/>
      <c r="AA41" s="1"/>
      <c r="AB41" s="1"/>
      <c r="AC41" s="1"/>
      <c r="AW41" s="1"/>
      <c r="CG41"/>
      <c r="CH41"/>
      <c r="CI41"/>
      <c r="CJ41"/>
    </row>
    <row r="42" spans="1:88" ht="13.5" customHeight="1" x14ac:dyDescent="0.25">
      <c r="A42" s="5">
        <v>1</v>
      </c>
      <c r="B42" s="5" t="s">
        <v>66</v>
      </c>
      <c r="C42" s="5" t="s">
        <v>67</v>
      </c>
      <c r="D42" s="5" t="s">
        <v>68</v>
      </c>
      <c r="E42" s="5" t="s">
        <v>31</v>
      </c>
      <c r="F42" s="5">
        <v>0</v>
      </c>
      <c r="G42" s="5" t="s">
        <v>25</v>
      </c>
      <c r="H42" s="5">
        <v>2</v>
      </c>
      <c r="I42" s="8" t="s">
        <v>59</v>
      </c>
      <c r="M42" s="1"/>
      <c r="N42" s="1"/>
      <c r="O42" s="1"/>
      <c r="P42" s="1"/>
      <c r="Q42" s="1"/>
      <c r="R42" s="1"/>
      <c r="S42" s="1"/>
      <c r="AA42" s="1"/>
      <c r="AB42" s="1"/>
      <c r="AC42" s="1"/>
      <c r="AW42" s="1"/>
      <c r="CG42"/>
      <c r="CH42"/>
      <c r="CI42"/>
      <c r="CJ42"/>
    </row>
    <row r="43" spans="1:88" ht="13.5" customHeight="1" x14ac:dyDescent="0.25">
      <c r="A43" s="5">
        <v>1</v>
      </c>
      <c r="B43" s="5" t="s">
        <v>66</v>
      </c>
      <c r="C43" s="5" t="s">
        <v>67</v>
      </c>
      <c r="D43" s="5" t="s">
        <v>69</v>
      </c>
      <c r="E43" s="5" t="s">
        <v>24</v>
      </c>
      <c r="F43" s="5">
        <v>1</v>
      </c>
      <c r="G43" s="5" t="s">
        <v>25</v>
      </c>
      <c r="H43" s="5">
        <v>1</v>
      </c>
      <c r="I43" s="5" t="s">
        <v>25</v>
      </c>
      <c r="M43" s="1"/>
      <c r="N43" s="1"/>
      <c r="O43" s="1"/>
      <c r="P43" s="1"/>
      <c r="Q43" s="1"/>
      <c r="R43" s="1"/>
      <c r="S43" s="1"/>
      <c r="AA43" s="1"/>
      <c r="AB43" s="1"/>
      <c r="AC43" s="1"/>
      <c r="AW43" s="1"/>
      <c r="CG43"/>
      <c r="CH43"/>
      <c r="CI43"/>
      <c r="CJ43"/>
    </row>
    <row r="44" spans="1:88" ht="13.5" customHeight="1" x14ac:dyDescent="0.25">
      <c r="A44" s="5">
        <v>1</v>
      </c>
      <c r="B44" s="5" t="s">
        <v>66</v>
      </c>
      <c r="C44" s="5" t="s">
        <v>67</v>
      </c>
      <c r="D44" s="5" t="s">
        <v>69</v>
      </c>
      <c r="E44" s="5" t="s">
        <v>2</v>
      </c>
      <c r="F44" s="5">
        <v>0</v>
      </c>
      <c r="G44" s="5" t="s">
        <v>28</v>
      </c>
      <c r="H44" s="5">
        <v>5</v>
      </c>
      <c r="I44" s="5" t="s">
        <v>59</v>
      </c>
      <c r="M44" s="1"/>
      <c r="N44" s="1"/>
      <c r="O44" s="1"/>
      <c r="P44" s="1"/>
      <c r="Q44" s="1"/>
      <c r="R44" s="1"/>
      <c r="S44" s="1"/>
      <c r="AA44" s="1"/>
      <c r="AB44" s="1"/>
      <c r="AC44" s="1"/>
      <c r="AW44" s="1"/>
      <c r="CG44"/>
      <c r="CH44"/>
      <c r="CI44"/>
      <c r="CJ44"/>
    </row>
    <row r="45" spans="1:88" ht="13.5" customHeight="1" x14ac:dyDescent="0.25">
      <c r="A45" s="5">
        <v>1</v>
      </c>
      <c r="B45" s="5" t="s">
        <v>66</v>
      </c>
      <c r="C45" s="5" t="s">
        <v>67</v>
      </c>
      <c r="D45" s="5" t="s">
        <v>69</v>
      </c>
      <c r="E45" s="5" t="s">
        <v>26</v>
      </c>
      <c r="F45" s="5">
        <v>5</v>
      </c>
      <c r="G45" s="5" t="s">
        <v>30</v>
      </c>
      <c r="H45" s="5">
        <v>0</v>
      </c>
      <c r="I45" s="5" t="s">
        <v>59</v>
      </c>
      <c r="M45" s="1"/>
      <c r="N45" s="1"/>
      <c r="O45" s="1"/>
      <c r="P45" s="1"/>
      <c r="Q45" s="1"/>
      <c r="R45" s="1"/>
      <c r="S45" s="1"/>
      <c r="AA45" s="1"/>
      <c r="AB45" s="1"/>
      <c r="AC45" s="1"/>
      <c r="AW45" s="1"/>
      <c r="CG45"/>
      <c r="CH45"/>
      <c r="CI45"/>
      <c r="CJ45"/>
    </row>
    <row r="46" spans="1:88" ht="13.5" customHeight="1" x14ac:dyDescent="0.25">
      <c r="A46" s="5">
        <v>1</v>
      </c>
      <c r="B46" s="5" t="s">
        <v>66</v>
      </c>
      <c r="C46" s="5" t="s">
        <v>67</v>
      </c>
      <c r="D46" s="5" t="s">
        <v>69</v>
      </c>
      <c r="E46" s="5" t="s">
        <v>29</v>
      </c>
      <c r="F46" s="5">
        <v>0</v>
      </c>
      <c r="G46" s="5" t="s">
        <v>27</v>
      </c>
      <c r="H46" s="5">
        <v>1</v>
      </c>
      <c r="I46" s="5" t="s">
        <v>59</v>
      </c>
      <c r="M46" s="1"/>
      <c r="N46" s="1"/>
      <c r="O46" s="1"/>
      <c r="P46" s="1"/>
      <c r="Q46" s="1"/>
      <c r="R46" s="1"/>
      <c r="S46" s="1"/>
      <c r="AA46" s="1"/>
      <c r="AB46" s="1"/>
      <c r="AC46" s="1"/>
      <c r="AW46" s="1"/>
      <c r="CG46"/>
      <c r="CH46"/>
      <c r="CI46"/>
      <c r="CJ46"/>
    </row>
    <row r="47" spans="1:88" ht="13.5" customHeight="1" x14ac:dyDescent="0.25">
      <c r="A47" s="5">
        <v>1</v>
      </c>
      <c r="B47" s="5" t="s">
        <v>66</v>
      </c>
      <c r="C47" s="5" t="s">
        <v>67</v>
      </c>
      <c r="D47" s="5" t="s">
        <v>70</v>
      </c>
      <c r="E47" s="5" t="s">
        <v>28</v>
      </c>
      <c r="F47" s="5">
        <v>4</v>
      </c>
      <c r="G47" s="5" t="s">
        <v>25</v>
      </c>
      <c r="H47" s="5">
        <v>0</v>
      </c>
      <c r="I47" s="5" t="s">
        <v>59</v>
      </c>
      <c r="AA47" s="1"/>
      <c r="AB47" s="1"/>
      <c r="AC47" s="1"/>
      <c r="AS47"/>
      <c r="AW47" s="1"/>
      <c r="CG47"/>
      <c r="CH47"/>
      <c r="CI47"/>
      <c r="CJ47"/>
    </row>
    <row r="48" spans="1:88" ht="13.5" customHeight="1" x14ac:dyDescent="0.25">
      <c r="A48" s="5">
        <v>1</v>
      </c>
      <c r="B48" s="5" t="s">
        <v>66</v>
      </c>
      <c r="C48" s="5" t="s">
        <v>67</v>
      </c>
      <c r="D48" s="5" t="s">
        <v>70</v>
      </c>
      <c r="E48" s="5" t="s">
        <v>26</v>
      </c>
      <c r="F48" s="5">
        <v>6</v>
      </c>
      <c r="G48" s="5" t="s">
        <v>27</v>
      </c>
      <c r="H48" s="5">
        <v>0</v>
      </c>
      <c r="I48" s="5" t="s">
        <v>59</v>
      </c>
      <c r="AA48" s="1"/>
      <c r="AB48" s="1"/>
      <c r="AC48" s="1"/>
      <c r="AS48"/>
      <c r="AW48" s="1"/>
      <c r="CG48"/>
      <c r="CH48"/>
      <c r="CI48"/>
      <c r="CJ48"/>
    </row>
    <row r="49" spans="1:88" ht="13.5" customHeight="1" x14ac:dyDescent="0.25">
      <c r="A49" s="5">
        <v>1</v>
      </c>
      <c r="B49" s="5" t="s">
        <v>66</v>
      </c>
      <c r="C49" s="5" t="s">
        <v>71</v>
      </c>
      <c r="D49" s="5" t="s">
        <v>68</v>
      </c>
      <c r="E49" s="5" t="s">
        <v>31</v>
      </c>
      <c r="F49" s="5">
        <v>0</v>
      </c>
      <c r="G49" s="5" t="s">
        <v>26</v>
      </c>
      <c r="H49" s="5">
        <v>3</v>
      </c>
      <c r="I49" s="5" t="s">
        <v>59</v>
      </c>
      <c r="AA49" s="1"/>
      <c r="AB49" s="1"/>
      <c r="AC49" s="1"/>
      <c r="AS49"/>
      <c r="AW49" s="1"/>
      <c r="CG49"/>
      <c r="CH49"/>
      <c r="CI49"/>
      <c r="CJ49"/>
    </row>
    <row r="50" spans="1:88" ht="13.5" customHeight="1" x14ac:dyDescent="0.25">
      <c r="A50" s="5">
        <v>1</v>
      </c>
      <c r="B50" s="5" t="s">
        <v>66</v>
      </c>
      <c r="C50" s="5" t="s">
        <v>71</v>
      </c>
      <c r="D50" s="5" t="s">
        <v>68</v>
      </c>
      <c r="E50" s="5" t="s">
        <v>26</v>
      </c>
      <c r="F50" s="5">
        <v>2</v>
      </c>
      <c r="G50" s="5" t="s">
        <v>25</v>
      </c>
      <c r="H50" s="5">
        <v>0</v>
      </c>
      <c r="I50" s="5" t="s">
        <v>59</v>
      </c>
      <c r="AA50" s="1"/>
      <c r="AB50" s="1"/>
      <c r="AC50" s="1"/>
      <c r="AS50"/>
      <c r="AW50" s="1"/>
      <c r="CG50"/>
      <c r="CH50"/>
      <c r="CI50"/>
      <c r="CJ50"/>
    </row>
    <row r="51" spans="1:88" ht="13.5" customHeight="1" x14ac:dyDescent="0.25">
      <c r="A51" s="5">
        <v>1</v>
      </c>
      <c r="B51" s="5" t="s">
        <v>66</v>
      </c>
      <c r="C51" s="5" t="s">
        <v>71</v>
      </c>
      <c r="D51" s="5" t="s">
        <v>68</v>
      </c>
      <c r="E51" s="5" t="s">
        <v>25</v>
      </c>
      <c r="F51" s="5">
        <v>0</v>
      </c>
      <c r="G51" s="5" t="s">
        <v>31</v>
      </c>
      <c r="H51" s="5">
        <v>0</v>
      </c>
      <c r="I51" s="5" t="s">
        <v>59</v>
      </c>
    </row>
    <row r="52" spans="1:88" ht="13.5" customHeight="1" x14ac:dyDescent="0.25">
      <c r="A52" s="5">
        <v>1</v>
      </c>
      <c r="B52" s="5" t="s">
        <v>66</v>
      </c>
      <c r="C52" s="5" t="s">
        <v>71</v>
      </c>
      <c r="D52" s="5" t="s">
        <v>68</v>
      </c>
      <c r="E52" s="5" t="s">
        <v>24</v>
      </c>
      <c r="F52" s="5">
        <v>0</v>
      </c>
      <c r="G52" s="5" t="s">
        <v>2</v>
      </c>
      <c r="H52" s="5">
        <v>1</v>
      </c>
      <c r="I52" s="5" t="s">
        <v>59</v>
      </c>
    </row>
    <row r="53" spans="1:88" ht="13.5" customHeight="1" x14ac:dyDescent="0.25">
      <c r="A53" s="5">
        <v>1</v>
      </c>
      <c r="B53" s="5" t="s">
        <v>66</v>
      </c>
      <c r="C53" s="5" t="s">
        <v>71</v>
      </c>
      <c r="D53" s="5" t="s">
        <v>68</v>
      </c>
      <c r="E53" s="5" t="s">
        <v>29</v>
      </c>
      <c r="F53" s="5">
        <v>0</v>
      </c>
      <c r="G53" s="5" t="s">
        <v>2</v>
      </c>
      <c r="H53" s="5">
        <v>3</v>
      </c>
      <c r="I53" s="5" t="s">
        <v>59</v>
      </c>
    </row>
    <row r="54" spans="1:88" ht="13.5" customHeight="1" x14ac:dyDescent="0.25">
      <c r="A54" s="5">
        <v>1</v>
      </c>
      <c r="B54" s="5" t="s">
        <v>66</v>
      </c>
      <c r="C54" s="5" t="s">
        <v>71</v>
      </c>
      <c r="D54" s="5" t="s">
        <v>68</v>
      </c>
      <c r="E54" s="5" t="s">
        <v>24</v>
      </c>
      <c r="F54" s="5">
        <v>4</v>
      </c>
      <c r="G54" s="5" t="s">
        <v>29</v>
      </c>
      <c r="H54" s="5">
        <v>0</v>
      </c>
      <c r="I54" s="5" t="s">
        <v>59</v>
      </c>
    </row>
    <row r="55" spans="1:88" ht="13.5" customHeight="1" x14ac:dyDescent="0.25">
      <c r="A55" s="5">
        <v>1</v>
      </c>
      <c r="B55" s="5" t="s">
        <v>66</v>
      </c>
      <c r="C55" s="5" t="s">
        <v>71</v>
      </c>
      <c r="D55" s="5" t="s">
        <v>69</v>
      </c>
      <c r="E55" s="5" t="s">
        <v>26</v>
      </c>
      <c r="F55" s="5">
        <v>5</v>
      </c>
      <c r="G55" s="5" t="s">
        <v>24</v>
      </c>
      <c r="H55" s="5">
        <v>0</v>
      </c>
      <c r="I55" s="5" t="s">
        <v>59</v>
      </c>
    </row>
    <row r="56" spans="1:88" ht="13.5" customHeight="1" x14ac:dyDescent="0.25">
      <c r="A56" s="5">
        <v>1</v>
      </c>
      <c r="B56" s="5" t="s">
        <v>66</v>
      </c>
      <c r="C56" s="5" t="s">
        <v>71</v>
      </c>
      <c r="D56" s="5" t="s">
        <v>69</v>
      </c>
      <c r="E56" s="5" t="s">
        <v>2</v>
      </c>
      <c r="F56" s="5">
        <v>0</v>
      </c>
      <c r="G56" s="5" t="s">
        <v>28</v>
      </c>
      <c r="H56" s="5">
        <v>4</v>
      </c>
      <c r="I56" s="5" t="s">
        <v>59</v>
      </c>
    </row>
    <row r="57" spans="1:88" ht="13.5" customHeight="1" x14ac:dyDescent="0.25">
      <c r="A57" s="5">
        <v>1</v>
      </c>
      <c r="B57" s="5" t="s">
        <v>66</v>
      </c>
      <c r="C57" s="5" t="s">
        <v>71</v>
      </c>
      <c r="D57" s="5" t="s">
        <v>69</v>
      </c>
      <c r="E57" s="5" t="s">
        <v>25</v>
      </c>
      <c r="F57" s="5">
        <v>1</v>
      </c>
      <c r="G57" s="5" t="s">
        <v>31</v>
      </c>
      <c r="H57" s="5">
        <v>0</v>
      </c>
      <c r="I57" s="5" t="s">
        <v>59</v>
      </c>
    </row>
    <row r="58" spans="1:88" ht="13.5" customHeight="1" x14ac:dyDescent="0.25">
      <c r="A58" s="5">
        <v>1</v>
      </c>
      <c r="B58" s="5" t="s">
        <v>66</v>
      </c>
      <c r="C58" s="5" t="s">
        <v>71</v>
      </c>
      <c r="D58" s="5" t="s">
        <v>69</v>
      </c>
      <c r="E58" s="5" t="s">
        <v>27</v>
      </c>
      <c r="F58" s="5">
        <v>0</v>
      </c>
      <c r="G58" s="5" t="s">
        <v>29</v>
      </c>
      <c r="H58" s="5">
        <v>1</v>
      </c>
      <c r="I58" s="5" t="s">
        <v>59</v>
      </c>
    </row>
    <row r="59" spans="1:88" ht="13.5" customHeight="1" x14ac:dyDescent="0.25">
      <c r="A59" s="5">
        <v>1</v>
      </c>
      <c r="B59" s="5" t="s">
        <v>66</v>
      </c>
      <c r="C59" s="5" t="s">
        <v>71</v>
      </c>
      <c r="D59" s="5" t="s">
        <v>70</v>
      </c>
      <c r="E59" s="5" t="s">
        <v>26</v>
      </c>
      <c r="F59" s="5">
        <v>0</v>
      </c>
      <c r="G59" s="5" t="s">
        <v>28</v>
      </c>
      <c r="H59" s="5">
        <v>0</v>
      </c>
      <c r="I59" s="5" t="s">
        <v>26</v>
      </c>
    </row>
    <row r="60" spans="1:88" ht="13.5" customHeight="1" x14ac:dyDescent="0.25">
      <c r="A60" s="5">
        <v>1</v>
      </c>
      <c r="B60" s="5" t="s">
        <v>66</v>
      </c>
      <c r="C60" s="5" t="s">
        <v>71</v>
      </c>
      <c r="D60" s="5" t="s">
        <v>70</v>
      </c>
      <c r="E60" s="5" t="s">
        <v>25</v>
      </c>
      <c r="F60" s="5">
        <v>2</v>
      </c>
      <c r="G60" s="5" t="s">
        <v>29</v>
      </c>
      <c r="H60" s="5">
        <v>1</v>
      </c>
      <c r="I60" s="5" t="s">
        <v>59</v>
      </c>
    </row>
    <row r="61" spans="1:88" ht="13.5" customHeight="1" x14ac:dyDescent="0.25">
      <c r="A61" s="5">
        <v>1</v>
      </c>
      <c r="B61" s="5" t="s">
        <v>57</v>
      </c>
      <c r="C61" s="5" t="s">
        <v>58</v>
      </c>
      <c r="D61" s="5" t="s">
        <v>59</v>
      </c>
      <c r="E61" s="5" t="s">
        <v>23</v>
      </c>
      <c r="F61" s="8">
        <v>0</v>
      </c>
      <c r="G61" s="5" t="s">
        <v>24</v>
      </c>
      <c r="H61" s="8">
        <v>4</v>
      </c>
      <c r="I61" s="8" t="s">
        <v>59</v>
      </c>
    </row>
    <row r="62" spans="1:88" ht="13.5" customHeight="1" x14ac:dyDescent="0.25">
      <c r="A62" s="5">
        <v>1</v>
      </c>
      <c r="B62" s="5" t="s">
        <v>57</v>
      </c>
      <c r="C62" s="5" t="s">
        <v>58</v>
      </c>
      <c r="D62" s="5" t="s">
        <v>59</v>
      </c>
      <c r="E62" s="5" t="s">
        <v>2</v>
      </c>
      <c r="F62" s="8">
        <v>2</v>
      </c>
      <c r="G62" s="5" t="s">
        <v>25</v>
      </c>
      <c r="H62" s="8">
        <v>0</v>
      </c>
      <c r="I62" s="8" t="s">
        <v>59</v>
      </c>
    </row>
    <row r="63" spans="1:88" ht="13.5" customHeight="1" x14ac:dyDescent="0.25">
      <c r="A63" s="5">
        <v>1</v>
      </c>
      <c r="B63" s="5" t="s">
        <v>57</v>
      </c>
      <c r="C63" s="5" t="s">
        <v>58</v>
      </c>
      <c r="D63" s="5" t="s">
        <v>59</v>
      </c>
      <c r="E63" s="5" t="s">
        <v>26</v>
      </c>
      <c r="F63" s="8">
        <v>1</v>
      </c>
      <c r="G63" s="5" t="s">
        <v>2</v>
      </c>
      <c r="H63" s="8">
        <v>1</v>
      </c>
      <c r="I63" s="8" t="s">
        <v>59</v>
      </c>
    </row>
    <row r="64" spans="1:88" ht="13.5" customHeight="1" x14ac:dyDescent="0.25">
      <c r="A64" s="5">
        <v>1</v>
      </c>
      <c r="B64" s="5" t="s">
        <v>57</v>
      </c>
      <c r="C64" s="5" t="s">
        <v>58</v>
      </c>
      <c r="D64" s="5" t="s">
        <v>59</v>
      </c>
      <c r="E64" s="5" t="s">
        <v>25</v>
      </c>
      <c r="F64" s="8">
        <v>3</v>
      </c>
      <c r="G64" s="5" t="s">
        <v>23</v>
      </c>
      <c r="H64" s="8">
        <v>0</v>
      </c>
      <c r="I64" s="8" t="s">
        <v>59</v>
      </c>
    </row>
    <row r="65" spans="1:9" ht="13.5" customHeight="1" x14ac:dyDescent="0.25">
      <c r="A65" s="5">
        <v>1</v>
      </c>
      <c r="B65" s="5" t="s">
        <v>57</v>
      </c>
      <c r="C65" s="5" t="s">
        <v>58</v>
      </c>
      <c r="D65" s="5" t="s">
        <v>59</v>
      </c>
      <c r="E65" s="5" t="s">
        <v>27</v>
      </c>
      <c r="F65" s="8">
        <v>0</v>
      </c>
      <c r="G65" s="5" t="s">
        <v>2</v>
      </c>
      <c r="H65" s="8">
        <v>1</v>
      </c>
      <c r="I65" s="8" t="s">
        <v>59</v>
      </c>
    </row>
    <row r="66" spans="1:9" ht="13.5" customHeight="1" x14ac:dyDescent="0.25">
      <c r="A66" s="5">
        <v>1</v>
      </c>
      <c r="B66" s="5" t="s">
        <v>57</v>
      </c>
      <c r="C66" s="5" t="s">
        <v>58</v>
      </c>
      <c r="D66" s="5" t="s">
        <v>59</v>
      </c>
      <c r="E66" s="5" t="s">
        <v>24</v>
      </c>
      <c r="F66" s="8">
        <v>3</v>
      </c>
      <c r="G66" s="5" t="s">
        <v>25</v>
      </c>
      <c r="H66" s="8">
        <v>0</v>
      </c>
      <c r="I66" s="8" t="s">
        <v>59</v>
      </c>
    </row>
    <row r="67" spans="1:9" ht="13.5" customHeight="1" x14ac:dyDescent="0.25">
      <c r="A67" s="5">
        <v>1</v>
      </c>
      <c r="B67" s="5" t="s">
        <v>57</v>
      </c>
      <c r="C67" s="5" t="s">
        <v>58</v>
      </c>
      <c r="D67" s="5" t="s">
        <v>59</v>
      </c>
      <c r="E67" s="5" t="s">
        <v>27</v>
      </c>
      <c r="F67" s="8">
        <v>0</v>
      </c>
      <c r="G67" s="5" t="s">
        <v>26</v>
      </c>
      <c r="H67" s="8">
        <v>3</v>
      </c>
      <c r="I67" s="8" t="s">
        <v>59</v>
      </c>
    </row>
    <row r="68" spans="1:9" ht="13.5" customHeight="1" x14ac:dyDescent="0.25">
      <c r="A68" s="5">
        <v>1</v>
      </c>
      <c r="B68" s="5" t="s">
        <v>57</v>
      </c>
      <c r="C68" s="5" t="s">
        <v>58</v>
      </c>
      <c r="D68" s="5" t="s">
        <v>59</v>
      </c>
      <c r="E68" s="5" t="s">
        <v>26</v>
      </c>
      <c r="F68" s="8">
        <v>1</v>
      </c>
      <c r="G68" s="5" t="s">
        <v>28</v>
      </c>
      <c r="H68" s="8">
        <v>1</v>
      </c>
      <c r="I68" s="8" t="s">
        <v>59</v>
      </c>
    </row>
    <row r="69" spans="1:9" ht="13.5" customHeight="1" x14ac:dyDescent="0.25">
      <c r="A69" s="5">
        <v>1</v>
      </c>
      <c r="B69" s="5" t="s">
        <v>57</v>
      </c>
      <c r="C69" s="5" t="s">
        <v>58</v>
      </c>
      <c r="D69" s="5" t="s">
        <v>59</v>
      </c>
      <c r="E69" s="5" t="s">
        <v>29</v>
      </c>
      <c r="F69" s="8">
        <v>0</v>
      </c>
      <c r="G69" s="5" t="s">
        <v>24</v>
      </c>
      <c r="H69" s="8">
        <v>4</v>
      </c>
      <c r="I69" s="8" t="s">
        <v>59</v>
      </c>
    </row>
    <row r="70" spans="1:9" ht="13.5" customHeight="1" x14ac:dyDescent="0.25">
      <c r="A70" s="5">
        <v>1</v>
      </c>
      <c r="B70" s="5" t="s">
        <v>57</v>
      </c>
      <c r="C70" s="5" t="s">
        <v>58</v>
      </c>
      <c r="D70" s="5" t="s">
        <v>59</v>
      </c>
      <c r="E70" s="5" t="s">
        <v>28</v>
      </c>
      <c r="F70" s="8">
        <v>6</v>
      </c>
      <c r="G70" s="5" t="s">
        <v>25</v>
      </c>
      <c r="H70" s="8">
        <v>0</v>
      </c>
      <c r="I70" s="8" t="s">
        <v>59</v>
      </c>
    </row>
    <row r="71" spans="1:9" ht="13.5" customHeight="1" x14ac:dyDescent="0.25">
      <c r="A71" s="5">
        <v>1</v>
      </c>
      <c r="B71" s="5" t="s">
        <v>57</v>
      </c>
      <c r="C71" s="5" t="s">
        <v>58</v>
      </c>
      <c r="D71" s="5" t="s">
        <v>59</v>
      </c>
      <c r="E71" s="5" t="s">
        <v>28</v>
      </c>
      <c r="F71" s="8">
        <v>2</v>
      </c>
      <c r="G71" s="5" t="s">
        <v>24</v>
      </c>
      <c r="H71" s="8">
        <v>0</v>
      </c>
      <c r="I71" s="8" t="s">
        <v>59</v>
      </c>
    </row>
    <row r="72" spans="1:9" ht="13.5" customHeight="1" x14ac:dyDescent="0.25">
      <c r="A72" s="5">
        <v>1</v>
      </c>
      <c r="B72" s="5" t="s">
        <v>57</v>
      </c>
      <c r="C72" s="5" t="s">
        <v>58</v>
      </c>
      <c r="D72" s="5" t="s">
        <v>59</v>
      </c>
      <c r="E72" s="5" t="s">
        <v>29</v>
      </c>
      <c r="F72" s="8">
        <v>0</v>
      </c>
      <c r="G72" s="5" t="s">
        <v>2</v>
      </c>
      <c r="H72" s="8">
        <v>1</v>
      </c>
      <c r="I72" s="8" t="s">
        <v>59</v>
      </c>
    </row>
    <row r="73" spans="1:9" ht="13.5" customHeight="1" x14ac:dyDescent="0.25">
      <c r="A73" s="5">
        <v>1</v>
      </c>
      <c r="B73" s="5" t="s">
        <v>57</v>
      </c>
      <c r="C73" s="5" t="s">
        <v>58</v>
      </c>
      <c r="D73" s="5" t="s">
        <v>59</v>
      </c>
      <c r="E73" s="5" t="s">
        <v>25</v>
      </c>
      <c r="F73" s="8">
        <v>0</v>
      </c>
      <c r="G73" s="5" t="s">
        <v>27</v>
      </c>
      <c r="H73" s="8">
        <v>0</v>
      </c>
      <c r="I73" s="8" t="s">
        <v>59</v>
      </c>
    </row>
    <row r="74" spans="1:9" ht="13.5" customHeight="1" x14ac:dyDescent="0.25">
      <c r="A74" s="5">
        <v>1</v>
      </c>
      <c r="B74" s="5" t="s">
        <v>57</v>
      </c>
      <c r="C74" s="5" t="s">
        <v>58</v>
      </c>
      <c r="D74" s="5" t="s">
        <v>59</v>
      </c>
      <c r="E74" s="5" t="s">
        <v>28</v>
      </c>
      <c r="F74" s="8">
        <v>5</v>
      </c>
      <c r="G74" s="5" t="s">
        <v>27</v>
      </c>
      <c r="H74" s="8">
        <v>0</v>
      </c>
      <c r="I74" s="8" t="s">
        <v>59</v>
      </c>
    </row>
    <row r="75" spans="1:9" ht="13.5" customHeight="1" x14ac:dyDescent="0.25">
      <c r="A75" s="5">
        <v>1</v>
      </c>
      <c r="B75" s="5" t="s">
        <v>57</v>
      </c>
      <c r="C75" s="5" t="s">
        <v>58</v>
      </c>
      <c r="D75" s="5" t="s">
        <v>59</v>
      </c>
      <c r="E75" s="5" t="s">
        <v>29</v>
      </c>
      <c r="F75" s="8">
        <v>0</v>
      </c>
      <c r="G75" s="5" t="s">
        <v>27</v>
      </c>
      <c r="H75" s="8">
        <v>1</v>
      </c>
      <c r="I75" s="8" t="s">
        <v>59</v>
      </c>
    </row>
    <row r="76" spans="1:9" ht="13.5" customHeight="1" x14ac:dyDescent="0.25">
      <c r="A76" s="5">
        <v>1</v>
      </c>
      <c r="B76" s="5" t="s">
        <v>57</v>
      </c>
      <c r="C76" s="5" t="s">
        <v>58</v>
      </c>
      <c r="D76" s="5" t="s">
        <v>59</v>
      </c>
      <c r="E76" s="5" t="s">
        <v>25</v>
      </c>
      <c r="F76" s="8">
        <v>0</v>
      </c>
      <c r="G76" s="5" t="s">
        <v>26</v>
      </c>
      <c r="H76" s="8">
        <v>2</v>
      </c>
      <c r="I76" s="8" t="s">
        <v>59</v>
      </c>
    </row>
    <row r="77" spans="1:9" ht="13.5" customHeight="1" x14ac:dyDescent="0.25">
      <c r="A77" s="5">
        <v>1</v>
      </c>
      <c r="B77" s="5" t="s">
        <v>57</v>
      </c>
      <c r="C77" s="5" t="s">
        <v>58</v>
      </c>
      <c r="D77" s="5" t="s">
        <v>59</v>
      </c>
      <c r="E77" s="5" t="s">
        <v>29</v>
      </c>
      <c r="F77" s="8">
        <v>0</v>
      </c>
      <c r="G77" s="5" t="s">
        <v>28</v>
      </c>
      <c r="H77" s="8">
        <v>4</v>
      </c>
      <c r="I77" s="8" t="s">
        <v>59</v>
      </c>
    </row>
    <row r="78" spans="1:9" ht="13.5" customHeight="1" x14ac:dyDescent="0.25">
      <c r="A78" s="5">
        <v>1</v>
      </c>
      <c r="B78" s="5" t="s">
        <v>57</v>
      </c>
      <c r="C78" s="5" t="s">
        <v>58</v>
      </c>
      <c r="D78" s="5" t="s">
        <v>59</v>
      </c>
      <c r="E78" s="5" t="s">
        <v>23</v>
      </c>
      <c r="F78" s="8">
        <v>0</v>
      </c>
      <c r="G78" s="5" t="s">
        <v>27</v>
      </c>
      <c r="H78" s="8">
        <v>1</v>
      </c>
      <c r="I78" s="8" t="s">
        <v>59</v>
      </c>
    </row>
    <row r="79" spans="1:9" ht="13.5" customHeight="1" x14ac:dyDescent="0.25">
      <c r="A79" s="5">
        <v>1</v>
      </c>
      <c r="B79" s="5" t="s">
        <v>57</v>
      </c>
      <c r="C79" s="5" t="s">
        <v>58</v>
      </c>
      <c r="D79" s="5" t="s">
        <v>59</v>
      </c>
      <c r="E79" s="5" t="s">
        <v>24</v>
      </c>
      <c r="F79" s="8">
        <v>0</v>
      </c>
      <c r="G79" s="5" t="s">
        <v>2</v>
      </c>
      <c r="H79" s="8">
        <v>0</v>
      </c>
      <c r="I79" s="8" t="s">
        <v>59</v>
      </c>
    </row>
    <row r="80" spans="1:9" ht="13.5" customHeight="1" x14ac:dyDescent="0.25">
      <c r="A80" s="5">
        <v>1</v>
      </c>
      <c r="B80" s="5" t="s">
        <v>57</v>
      </c>
      <c r="C80" s="5" t="s">
        <v>58</v>
      </c>
      <c r="D80" s="5" t="s">
        <v>59</v>
      </c>
      <c r="E80" s="5" t="s">
        <v>23</v>
      </c>
      <c r="F80" s="8">
        <v>0</v>
      </c>
      <c r="G80" s="5" t="s">
        <v>28</v>
      </c>
      <c r="H80" s="8">
        <v>4</v>
      </c>
      <c r="I80" s="8" t="s">
        <v>59</v>
      </c>
    </row>
    <row r="81" spans="1:9" ht="13.5" customHeight="1" x14ac:dyDescent="0.25">
      <c r="A81" s="5">
        <v>1</v>
      </c>
      <c r="B81" s="5" t="s">
        <v>57</v>
      </c>
      <c r="C81" s="5" t="s">
        <v>58</v>
      </c>
      <c r="D81" s="5" t="s">
        <v>59</v>
      </c>
      <c r="E81" s="5" t="s">
        <v>29</v>
      </c>
      <c r="F81" s="8">
        <v>0</v>
      </c>
      <c r="G81" s="5" t="s">
        <v>26</v>
      </c>
      <c r="H81" s="8">
        <v>3</v>
      </c>
      <c r="I81" s="8" t="s">
        <v>59</v>
      </c>
    </row>
    <row r="82" spans="1:9" ht="13.5" customHeight="1" x14ac:dyDescent="0.25">
      <c r="A82" s="5">
        <v>1</v>
      </c>
      <c r="B82" s="5" t="s">
        <v>57</v>
      </c>
      <c r="C82" s="5" t="s">
        <v>58</v>
      </c>
      <c r="D82" s="5" t="s">
        <v>59</v>
      </c>
      <c r="E82" s="5" t="s">
        <v>27</v>
      </c>
      <c r="F82" s="8">
        <v>0</v>
      </c>
      <c r="G82" s="5" t="s">
        <v>24</v>
      </c>
      <c r="H82" s="8">
        <v>4</v>
      </c>
      <c r="I82" s="8" t="s">
        <v>59</v>
      </c>
    </row>
    <row r="83" spans="1:9" ht="13.5" customHeight="1" x14ac:dyDescent="0.25">
      <c r="A83" s="5">
        <v>1</v>
      </c>
      <c r="B83" s="5" t="s">
        <v>57</v>
      </c>
      <c r="C83" s="5" t="s">
        <v>58</v>
      </c>
      <c r="D83" s="5" t="s">
        <v>59</v>
      </c>
      <c r="E83" s="5" t="s">
        <v>2</v>
      </c>
      <c r="F83" s="8">
        <v>1</v>
      </c>
      <c r="G83" s="5" t="s">
        <v>23</v>
      </c>
      <c r="H83" s="8">
        <v>0</v>
      </c>
      <c r="I83" s="8" t="s">
        <v>59</v>
      </c>
    </row>
    <row r="84" spans="1:9" ht="13.5" customHeight="1" x14ac:dyDescent="0.25">
      <c r="A84" s="5">
        <v>1</v>
      </c>
      <c r="B84" s="5" t="s">
        <v>57</v>
      </c>
      <c r="C84" s="5" t="s">
        <v>58</v>
      </c>
      <c r="D84" s="5" t="s">
        <v>59</v>
      </c>
      <c r="E84" s="5" t="s">
        <v>26</v>
      </c>
      <c r="F84" s="8">
        <v>3</v>
      </c>
      <c r="G84" s="5" t="s">
        <v>24</v>
      </c>
      <c r="H84" s="8">
        <v>2</v>
      </c>
      <c r="I84" s="8" t="s">
        <v>59</v>
      </c>
    </row>
    <row r="85" spans="1:9" ht="13.5" customHeight="1" x14ac:dyDescent="0.25">
      <c r="A85" s="5">
        <v>1</v>
      </c>
      <c r="B85" s="5" t="s">
        <v>57</v>
      </c>
      <c r="C85" s="5" t="s">
        <v>58</v>
      </c>
      <c r="D85" s="5" t="s">
        <v>59</v>
      </c>
      <c r="E85" s="5" t="s">
        <v>25</v>
      </c>
      <c r="F85" s="8">
        <v>0</v>
      </c>
      <c r="G85" s="5" t="s">
        <v>29</v>
      </c>
      <c r="H85" s="8">
        <v>0</v>
      </c>
      <c r="I85" s="8" t="s">
        <v>59</v>
      </c>
    </row>
    <row r="86" spans="1:9" ht="13.5" customHeight="1" x14ac:dyDescent="0.25">
      <c r="A86" s="5">
        <v>1</v>
      </c>
      <c r="B86" s="5" t="s">
        <v>57</v>
      </c>
      <c r="C86" s="5" t="s">
        <v>58</v>
      </c>
      <c r="D86" s="5" t="s">
        <v>59</v>
      </c>
      <c r="E86" s="5" t="s">
        <v>26</v>
      </c>
      <c r="F86" s="8">
        <v>5</v>
      </c>
      <c r="G86" s="5" t="s">
        <v>23</v>
      </c>
      <c r="H86" s="8">
        <v>0</v>
      </c>
      <c r="I86" s="8" t="s">
        <v>59</v>
      </c>
    </row>
    <row r="87" spans="1:9" ht="13.5" customHeight="1" x14ac:dyDescent="0.25">
      <c r="A87" s="5">
        <v>1</v>
      </c>
      <c r="B87" s="5" t="s">
        <v>57</v>
      </c>
      <c r="C87" s="5" t="s">
        <v>58</v>
      </c>
      <c r="D87" s="5" t="s">
        <v>59</v>
      </c>
      <c r="E87" s="5" t="s">
        <v>23</v>
      </c>
      <c r="F87" s="8">
        <v>0</v>
      </c>
      <c r="G87" s="5" t="s">
        <v>29</v>
      </c>
      <c r="H87" s="8">
        <v>2</v>
      </c>
      <c r="I87" s="8" t="s">
        <v>59</v>
      </c>
    </row>
    <row r="88" spans="1:9" ht="13.5" customHeight="1" x14ac:dyDescent="0.25">
      <c r="A88" s="5">
        <v>1</v>
      </c>
      <c r="B88" s="5" t="s">
        <v>57</v>
      </c>
      <c r="C88" s="5" t="s">
        <v>58</v>
      </c>
      <c r="D88" s="5" t="s">
        <v>59</v>
      </c>
      <c r="E88" s="5" t="s">
        <v>2</v>
      </c>
      <c r="F88" s="8">
        <v>0</v>
      </c>
      <c r="G88" s="5" t="s">
        <v>28</v>
      </c>
      <c r="H88" s="8">
        <v>4</v>
      </c>
      <c r="I88" s="8" t="s">
        <v>59</v>
      </c>
    </row>
    <row r="89" spans="1:9" ht="13.5" customHeight="1" x14ac:dyDescent="0.25">
      <c r="A89" s="5">
        <v>1</v>
      </c>
      <c r="B89" s="5" t="s">
        <v>57</v>
      </c>
      <c r="C89" s="5" t="s">
        <v>63</v>
      </c>
      <c r="D89" s="5" t="s">
        <v>59</v>
      </c>
      <c r="E89" s="5" t="s">
        <v>26</v>
      </c>
      <c r="F89" s="8">
        <v>1</v>
      </c>
      <c r="G89" s="5" t="s">
        <v>28</v>
      </c>
      <c r="H89" s="8">
        <v>0</v>
      </c>
      <c r="I89" s="8" t="s">
        <v>59</v>
      </c>
    </row>
    <row r="90" spans="1:9" ht="13.5" customHeight="1" x14ac:dyDescent="0.25">
      <c r="A90" s="5">
        <v>1</v>
      </c>
      <c r="B90" s="5" t="s">
        <v>57</v>
      </c>
      <c r="C90" s="5" t="s">
        <v>64</v>
      </c>
      <c r="D90" s="5" t="s">
        <v>59</v>
      </c>
      <c r="E90" s="5" t="s">
        <v>25</v>
      </c>
      <c r="F90" s="8">
        <v>3</v>
      </c>
      <c r="G90" s="5" t="s">
        <v>30</v>
      </c>
      <c r="H90" s="8">
        <v>0</v>
      </c>
      <c r="I90" s="8" t="s">
        <v>59</v>
      </c>
    </row>
    <row r="91" spans="1:9" ht="13.5" customHeight="1" x14ac:dyDescent="0.25">
      <c r="A91" s="5">
        <v>1</v>
      </c>
      <c r="B91" s="5" t="s">
        <v>57</v>
      </c>
      <c r="C91" s="5" t="s">
        <v>64</v>
      </c>
      <c r="D91" s="5" t="s">
        <v>59</v>
      </c>
      <c r="E91" s="5" t="s">
        <v>27</v>
      </c>
      <c r="F91" s="8">
        <v>0</v>
      </c>
      <c r="G91" s="5" t="s">
        <v>31</v>
      </c>
      <c r="H91" s="8">
        <v>2</v>
      </c>
      <c r="I91" s="8" t="s">
        <v>59</v>
      </c>
    </row>
    <row r="92" spans="1:9" ht="13.5" customHeight="1" x14ac:dyDescent="0.25">
      <c r="A92" s="5">
        <v>1</v>
      </c>
      <c r="B92" s="5" t="s">
        <v>57</v>
      </c>
      <c r="C92" s="5" t="s">
        <v>63</v>
      </c>
      <c r="D92" s="5" t="s">
        <v>59</v>
      </c>
      <c r="E92" s="5" t="s">
        <v>28</v>
      </c>
      <c r="F92" s="8">
        <v>5</v>
      </c>
      <c r="G92" s="5" t="s">
        <v>2</v>
      </c>
      <c r="H92" s="8">
        <v>0</v>
      </c>
      <c r="I92" s="8" t="s">
        <v>59</v>
      </c>
    </row>
    <row r="93" spans="1:9" ht="13.5" customHeight="1" x14ac:dyDescent="0.25">
      <c r="A93" s="5">
        <v>1</v>
      </c>
      <c r="B93" s="5" t="s">
        <v>57</v>
      </c>
      <c r="C93" s="5" t="s">
        <v>63</v>
      </c>
      <c r="D93" s="5" t="s">
        <v>59</v>
      </c>
      <c r="E93" s="5" t="s">
        <v>25</v>
      </c>
      <c r="F93" s="8">
        <v>3</v>
      </c>
      <c r="G93" s="5" t="s">
        <v>31</v>
      </c>
      <c r="H93" s="8">
        <v>0</v>
      </c>
      <c r="I93" s="8" t="s">
        <v>59</v>
      </c>
    </row>
    <row r="94" spans="1:9" ht="13.5" customHeight="1" x14ac:dyDescent="0.25">
      <c r="A94" s="5">
        <v>1</v>
      </c>
      <c r="B94" s="5" t="s">
        <v>57</v>
      </c>
      <c r="C94" s="5" t="s">
        <v>64</v>
      </c>
      <c r="D94" s="5" t="s">
        <v>59</v>
      </c>
      <c r="E94" s="5" t="s">
        <v>30</v>
      </c>
      <c r="F94" s="8">
        <v>0</v>
      </c>
      <c r="G94" s="5" t="s">
        <v>29</v>
      </c>
      <c r="H94" s="8">
        <v>0</v>
      </c>
      <c r="I94" s="8" t="s">
        <v>59</v>
      </c>
    </row>
    <row r="95" spans="1:9" ht="13.5" customHeight="1" x14ac:dyDescent="0.25">
      <c r="A95" s="5">
        <v>1</v>
      </c>
      <c r="B95" s="5" t="s">
        <v>57</v>
      </c>
      <c r="C95" s="5" t="s">
        <v>63</v>
      </c>
      <c r="D95" s="5" t="s">
        <v>59</v>
      </c>
      <c r="E95" s="5" t="s">
        <v>28</v>
      </c>
      <c r="F95" s="8">
        <v>1</v>
      </c>
      <c r="G95" s="5" t="s">
        <v>24</v>
      </c>
      <c r="H95" s="8">
        <v>0</v>
      </c>
      <c r="I95" s="8" t="s">
        <v>59</v>
      </c>
    </row>
    <row r="96" spans="1:9" ht="13.5" customHeight="1" x14ac:dyDescent="0.25">
      <c r="A96" s="5">
        <v>1</v>
      </c>
      <c r="B96" s="5" t="s">
        <v>57</v>
      </c>
      <c r="C96" s="5" t="s">
        <v>64</v>
      </c>
      <c r="D96" s="5" t="s">
        <v>59</v>
      </c>
      <c r="E96" s="5" t="s">
        <v>30</v>
      </c>
      <c r="F96" s="8">
        <v>0</v>
      </c>
      <c r="G96" s="5" t="s">
        <v>27</v>
      </c>
      <c r="H96" s="8">
        <v>0</v>
      </c>
      <c r="I96" s="8" t="s">
        <v>59</v>
      </c>
    </row>
    <row r="97" spans="1:9" ht="13.5" customHeight="1" x14ac:dyDescent="0.25">
      <c r="A97" s="5">
        <v>1</v>
      </c>
      <c r="B97" s="5" t="s">
        <v>57</v>
      </c>
      <c r="C97" s="5" t="s">
        <v>64</v>
      </c>
      <c r="D97" s="5" t="s">
        <v>59</v>
      </c>
      <c r="E97" s="5" t="s">
        <v>25</v>
      </c>
      <c r="F97" s="8">
        <v>1</v>
      </c>
      <c r="G97" s="5" t="s">
        <v>29</v>
      </c>
      <c r="H97" s="8">
        <v>0</v>
      </c>
      <c r="I97" s="8" t="s">
        <v>59</v>
      </c>
    </row>
    <row r="98" spans="1:9" ht="13.5" customHeight="1" x14ac:dyDescent="0.25">
      <c r="A98" s="5">
        <v>1</v>
      </c>
      <c r="B98" s="5" t="s">
        <v>57</v>
      </c>
      <c r="C98" s="5" t="s">
        <v>64</v>
      </c>
      <c r="D98" s="5" t="s">
        <v>59</v>
      </c>
      <c r="E98" s="5" t="s">
        <v>27</v>
      </c>
      <c r="F98" s="8">
        <v>2</v>
      </c>
      <c r="G98" s="5" t="s">
        <v>29</v>
      </c>
      <c r="H98" s="8">
        <v>0</v>
      </c>
      <c r="I98" s="8" t="s">
        <v>59</v>
      </c>
    </row>
    <row r="99" spans="1:9" ht="13.5" customHeight="1" x14ac:dyDescent="0.25">
      <c r="A99" s="5">
        <v>1</v>
      </c>
      <c r="B99" s="5" t="s">
        <v>57</v>
      </c>
      <c r="C99" s="5" t="s">
        <v>63</v>
      </c>
      <c r="D99" s="5" t="s">
        <v>59</v>
      </c>
      <c r="E99" s="5" t="s">
        <v>24</v>
      </c>
      <c r="F99" s="8">
        <v>0</v>
      </c>
      <c r="G99" s="5" t="s">
        <v>28</v>
      </c>
      <c r="H99" s="8">
        <v>2</v>
      </c>
      <c r="I99" s="8" t="s">
        <v>59</v>
      </c>
    </row>
    <row r="100" spans="1:9" ht="13.5" customHeight="1" x14ac:dyDescent="0.25">
      <c r="A100" s="5">
        <v>1</v>
      </c>
      <c r="B100" s="5" t="s">
        <v>57</v>
      </c>
      <c r="C100" s="5" t="s">
        <v>64</v>
      </c>
      <c r="D100" s="5" t="s">
        <v>59</v>
      </c>
      <c r="E100" s="5" t="s">
        <v>29</v>
      </c>
      <c r="F100" s="8">
        <v>0</v>
      </c>
      <c r="G100" s="5" t="s">
        <v>31</v>
      </c>
      <c r="H100" s="8">
        <v>1</v>
      </c>
      <c r="I100" s="8" t="s">
        <v>59</v>
      </c>
    </row>
    <row r="101" spans="1:9" ht="13.5" customHeight="1" x14ac:dyDescent="0.25">
      <c r="A101" s="5">
        <v>1</v>
      </c>
      <c r="B101" s="5" t="s">
        <v>57</v>
      </c>
      <c r="C101" s="5" t="s">
        <v>64</v>
      </c>
      <c r="D101" s="5" t="s">
        <v>59</v>
      </c>
      <c r="E101" s="5" t="s">
        <v>25</v>
      </c>
      <c r="F101" s="8">
        <v>0</v>
      </c>
      <c r="G101" s="5" t="s">
        <v>27</v>
      </c>
      <c r="H101" s="8">
        <v>0</v>
      </c>
      <c r="I101" s="8" t="s">
        <v>59</v>
      </c>
    </row>
    <row r="102" spans="1:9" ht="13.5" customHeight="1" x14ac:dyDescent="0.25">
      <c r="A102" s="5">
        <v>1</v>
      </c>
      <c r="B102" s="5" t="s">
        <v>57</v>
      </c>
      <c r="C102" s="5" t="s">
        <v>63</v>
      </c>
      <c r="D102" s="5" t="s">
        <v>59</v>
      </c>
      <c r="E102" s="5" t="s">
        <v>2</v>
      </c>
      <c r="F102" s="8">
        <v>0</v>
      </c>
      <c r="G102" s="5" t="s">
        <v>26</v>
      </c>
      <c r="H102" s="8">
        <v>0</v>
      </c>
      <c r="I102" s="8" t="s">
        <v>59</v>
      </c>
    </row>
    <row r="103" spans="1:9" ht="13.5" customHeight="1" x14ac:dyDescent="0.25">
      <c r="A103" s="5">
        <v>1</v>
      </c>
      <c r="B103" s="5" t="s">
        <v>57</v>
      </c>
      <c r="C103" s="5" t="s">
        <v>64</v>
      </c>
      <c r="D103" s="5" t="s">
        <v>59</v>
      </c>
      <c r="E103" s="5" t="s">
        <v>31</v>
      </c>
      <c r="F103" s="8">
        <v>1</v>
      </c>
      <c r="G103" s="5" t="s">
        <v>30</v>
      </c>
      <c r="H103" s="8">
        <v>0</v>
      </c>
      <c r="I103" s="8" t="s">
        <v>59</v>
      </c>
    </row>
    <row r="104" spans="1:9" ht="13.5" customHeight="1" x14ac:dyDescent="0.25">
      <c r="A104" s="5">
        <v>1</v>
      </c>
      <c r="B104" s="5" t="s">
        <v>57</v>
      </c>
      <c r="C104" s="5" t="s">
        <v>64</v>
      </c>
      <c r="D104" s="5" t="s">
        <v>59</v>
      </c>
      <c r="E104" s="5" t="s">
        <v>29</v>
      </c>
      <c r="F104" s="8">
        <v>0</v>
      </c>
      <c r="G104" s="5" t="s">
        <v>25</v>
      </c>
      <c r="H104" s="8">
        <v>1</v>
      </c>
      <c r="I104" s="8" t="s">
        <v>59</v>
      </c>
    </row>
    <row r="105" spans="1:9" ht="13.5" customHeight="1" x14ac:dyDescent="0.25">
      <c r="A105" s="5">
        <v>1</v>
      </c>
      <c r="B105" s="5" t="s">
        <v>57</v>
      </c>
      <c r="C105" s="5" t="s">
        <v>63</v>
      </c>
      <c r="D105" s="5" t="s">
        <v>59</v>
      </c>
      <c r="E105" s="5" t="s">
        <v>26</v>
      </c>
      <c r="F105" s="8">
        <v>0</v>
      </c>
      <c r="G105" s="5" t="s">
        <v>24</v>
      </c>
      <c r="H105" s="8">
        <v>0</v>
      </c>
      <c r="I105" s="8" t="s">
        <v>59</v>
      </c>
    </row>
    <row r="106" spans="1:9" ht="13.5" customHeight="1" x14ac:dyDescent="0.25">
      <c r="A106" s="5">
        <v>1</v>
      </c>
      <c r="B106" s="5" t="s">
        <v>57</v>
      </c>
      <c r="C106" s="5" t="s">
        <v>63</v>
      </c>
      <c r="D106" s="5" t="s">
        <v>59</v>
      </c>
      <c r="E106" s="5" t="s">
        <v>26</v>
      </c>
      <c r="F106" s="8">
        <v>1</v>
      </c>
      <c r="G106" s="5" t="s">
        <v>2</v>
      </c>
      <c r="H106" s="8">
        <v>0</v>
      </c>
      <c r="I106" s="8" t="s">
        <v>59</v>
      </c>
    </row>
    <row r="107" spans="1:9" ht="13.5" customHeight="1" x14ac:dyDescent="0.25">
      <c r="A107" s="5">
        <v>1</v>
      </c>
      <c r="B107" s="5" t="s">
        <v>57</v>
      </c>
      <c r="C107" s="5" t="s">
        <v>64</v>
      </c>
      <c r="D107" s="5" t="s">
        <v>59</v>
      </c>
      <c r="E107" s="5" t="s">
        <v>27</v>
      </c>
      <c r="F107" s="8">
        <v>0</v>
      </c>
      <c r="G107" s="5" t="s">
        <v>30</v>
      </c>
      <c r="H107" s="8">
        <v>0</v>
      </c>
      <c r="I107" s="8" t="s">
        <v>59</v>
      </c>
    </row>
    <row r="108" spans="1:9" ht="13.5" customHeight="1" x14ac:dyDescent="0.25">
      <c r="A108" s="5">
        <v>1</v>
      </c>
      <c r="B108" s="5" t="s">
        <v>57</v>
      </c>
      <c r="C108" s="5" t="s">
        <v>64</v>
      </c>
      <c r="D108" s="5" t="s">
        <v>59</v>
      </c>
      <c r="E108" s="5" t="s">
        <v>31</v>
      </c>
      <c r="F108" s="8">
        <v>0</v>
      </c>
      <c r="G108" s="5" t="s">
        <v>25</v>
      </c>
      <c r="H108" s="8">
        <v>1</v>
      </c>
      <c r="I108" s="8" t="s">
        <v>59</v>
      </c>
    </row>
    <row r="109" spans="1:9" ht="13.5" customHeight="1" x14ac:dyDescent="0.25">
      <c r="A109" s="5">
        <v>1</v>
      </c>
      <c r="B109" s="5" t="s">
        <v>57</v>
      </c>
      <c r="C109" s="5" t="s">
        <v>63</v>
      </c>
      <c r="D109" s="5" t="s">
        <v>59</v>
      </c>
      <c r="E109" s="5" t="s">
        <v>2</v>
      </c>
      <c r="F109" s="8">
        <v>3</v>
      </c>
      <c r="G109" s="5" t="s">
        <v>24</v>
      </c>
      <c r="H109" s="8">
        <v>0</v>
      </c>
      <c r="I109" s="8" t="s">
        <v>59</v>
      </c>
    </row>
    <row r="110" spans="1:9" ht="13.5" customHeight="1" x14ac:dyDescent="0.25">
      <c r="A110" s="5">
        <v>1</v>
      </c>
      <c r="B110" s="5" t="s">
        <v>57</v>
      </c>
      <c r="C110" s="5" t="s">
        <v>64</v>
      </c>
      <c r="D110" s="5" t="s">
        <v>59</v>
      </c>
      <c r="E110" s="5" t="s">
        <v>30</v>
      </c>
      <c r="F110" s="8">
        <v>0</v>
      </c>
      <c r="G110" s="5" t="s">
        <v>25</v>
      </c>
      <c r="H110" s="8">
        <v>2</v>
      </c>
      <c r="I110" s="8" t="s">
        <v>59</v>
      </c>
    </row>
    <row r="111" spans="1:9" ht="13.5" customHeight="1" x14ac:dyDescent="0.25">
      <c r="A111" s="5">
        <v>1</v>
      </c>
      <c r="B111" s="5" t="s">
        <v>57</v>
      </c>
      <c r="C111" s="5" t="s">
        <v>64</v>
      </c>
      <c r="D111" s="5" t="s">
        <v>59</v>
      </c>
      <c r="E111" s="5" t="s">
        <v>31</v>
      </c>
      <c r="F111" s="8">
        <v>1</v>
      </c>
      <c r="G111" s="5" t="s">
        <v>29</v>
      </c>
      <c r="H111" s="8">
        <v>0</v>
      </c>
      <c r="I111" s="8" t="s">
        <v>59</v>
      </c>
    </row>
    <row r="112" spans="1:9" ht="13.5" customHeight="1" x14ac:dyDescent="0.25">
      <c r="A112" s="5">
        <v>1</v>
      </c>
      <c r="B112" s="5" t="s">
        <v>57</v>
      </c>
      <c r="C112" s="5" t="s">
        <v>63</v>
      </c>
      <c r="D112" s="5" t="s">
        <v>59</v>
      </c>
      <c r="E112" s="5" t="s">
        <v>24</v>
      </c>
      <c r="F112" s="8">
        <v>0</v>
      </c>
      <c r="G112" s="5" t="s">
        <v>26</v>
      </c>
      <c r="H112" s="8">
        <v>1</v>
      </c>
      <c r="I112" s="8" t="s">
        <v>59</v>
      </c>
    </row>
    <row r="113" spans="1:9" ht="13.5" customHeight="1" x14ac:dyDescent="0.25">
      <c r="A113" s="5">
        <v>1</v>
      </c>
      <c r="B113" s="5" t="s">
        <v>57</v>
      </c>
      <c r="C113" s="5" t="s">
        <v>64</v>
      </c>
      <c r="D113" s="5" t="s">
        <v>59</v>
      </c>
      <c r="E113" s="5" t="s">
        <v>29</v>
      </c>
      <c r="F113" s="8">
        <v>1</v>
      </c>
      <c r="G113" s="5" t="s">
        <v>30</v>
      </c>
      <c r="H113" s="8">
        <v>1</v>
      </c>
      <c r="I113" s="8" t="s">
        <v>59</v>
      </c>
    </row>
    <row r="114" spans="1:9" ht="13.5" customHeight="1" x14ac:dyDescent="0.25">
      <c r="A114" s="5">
        <v>1</v>
      </c>
      <c r="B114" s="5" t="s">
        <v>57</v>
      </c>
      <c r="C114" s="5" t="s">
        <v>64</v>
      </c>
      <c r="D114" s="5" t="s">
        <v>59</v>
      </c>
      <c r="E114" s="5" t="s">
        <v>31</v>
      </c>
      <c r="F114" s="8">
        <v>0</v>
      </c>
      <c r="G114" s="5" t="s">
        <v>27</v>
      </c>
      <c r="H114" s="8">
        <v>0</v>
      </c>
      <c r="I114" s="8" t="s">
        <v>59</v>
      </c>
    </row>
    <row r="115" spans="1:9" ht="13.5" customHeight="1" x14ac:dyDescent="0.25">
      <c r="A115" s="5">
        <v>1</v>
      </c>
      <c r="B115" s="5" t="s">
        <v>57</v>
      </c>
      <c r="C115" s="5" t="s">
        <v>64</v>
      </c>
      <c r="D115" s="5" t="s">
        <v>59</v>
      </c>
      <c r="E115" s="5" t="s">
        <v>30</v>
      </c>
      <c r="F115" s="8">
        <v>0</v>
      </c>
      <c r="G115" s="5" t="s">
        <v>31</v>
      </c>
      <c r="H115" s="8">
        <v>3</v>
      </c>
      <c r="I115" s="8" t="s">
        <v>59</v>
      </c>
    </row>
    <row r="116" spans="1:9" ht="13.5" customHeight="1" x14ac:dyDescent="0.25">
      <c r="A116" s="5">
        <v>1</v>
      </c>
      <c r="B116" s="5" t="s">
        <v>57</v>
      </c>
      <c r="C116" s="5" t="s">
        <v>63</v>
      </c>
      <c r="D116" s="5" t="s">
        <v>59</v>
      </c>
      <c r="E116" s="5" t="s">
        <v>2</v>
      </c>
      <c r="F116" s="8">
        <v>0</v>
      </c>
      <c r="G116" s="5" t="s">
        <v>28</v>
      </c>
      <c r="H116" s="8">
        <v>3</v>
      </c>
      <c r="I116" s="8" t="s">
        <v>59</v>
      </c>
    </row>
    <row r="117" spans="1:9" ht="13.5" customHeight="1" x14ac:dyDescent="0.25">
      <c r="A117" s="5">
        <v>1</v>
      </c>
      <c r="B117" s="5" t="s">
        <v>57</v>
      </c>
      <c r="C117" s="5" t="s">
        <v>64</v>
      </c>
      <c r="D117" s="5" t="s">
        <v>59</v>
      </c>
      <c r="E117" s="5" t="s">
        <v>29</v>
      </c>
      <c r="F117" s="8">
        <v>0</v>
      </c>
      <c r="G117" s="5" t="s">
        <v>27</v>
      </c>
      <c r="H117" s="8">
        <v>0</v>
      </c>
      <c r="I117" s="8" t="s">
        <v>59</v>
      </c>
    </row>
    <row r="118" spans="1:9" ht="13.5" customHeight="1" x14ac:dyDescent="0.25">
      <c r="A118" s="5">
        <v>1</v>
      </c>
      <c r="B118" s="5" t="s">
        <v>57</v>
      </c>
      <c r="C118" s="5" t="s">
        <v>63</v>
      </c>
      <c r="D118" s="5" t="s">
        <v>59</v>
      </c>
      <c r="E118" s="5" t="s">
        <v>28</v>
      </c>
      <c r="F118" s="8">
        <v>2</v>
      </c>
      <c r="G118" s="5" t="s">
        <v>26</v>
      </c>
      <c r="H118" s="8">
        <v>0</v>
      </c>
      <c r="I118" s="8" t="s">
        <v>59</v>
      </c>
    </row>
    <row r="119" spans="1:9" ht="13.5" customHeight="1" x14ac:dyDescent="0.25">
      <c r="A119" s="5">
        <v>1</v>
      </c>
      <c r="B119" s="5" t="s">
        <v>57</v>
      </c>
      <c r="C119" s="5" t="s">
        <v>63</v>
      </c>
      <c r="D119" s="5" t="s">
        <v>59</v>
      </c>
      <c r="E119" s="5" t="s">
        <v>24</v>
      </c>
      <c r="F119" s="8">
        <v>0</v>
      </c>
      <c r="G119" s="5" t="s">
        <v>2</v>
      </c>
      <c r="H119" s="8">
        <v>0</v>
      </c>
      <c r="I119" s="8" t="s">
        <v>59</v>
      </c>
    </row>
    <row r="120" spans="1:9" ht="13.5" customHeight="1" x14ac:dyDescent="0.25">
      <c r="A120" s="5">
        <v>1</v>
      </c>
      <c r="B120" s="5" t="s">
        <v>57</v>
      </c>
      <c r="C120" s="5" t="s">
        <v>64</v>
      </c>
      <c r="D120" s="5" t="s">
        <v>59</v>
      </c>
      <c r="E120" s="5" t="s">
        <v>27</v>
      </c>
      <c r="F120" s="8">
        <v>0</v>
      </c>
      <c r="G120" s="5" t="s">
        <v>25</v>
      </c>
      <c r="H120" s="8">
        <v>4</v>
      </c>
      <c r="I120" s="8" t="s">
        <v>59</v>
      </c>
    </row>
    <row r="121" spans="1:9" ht="13.5" customHeight="1" x14ac:dyDescent="0.25">
      <c r="A121" s="5">
        <v>1</v>
      </c>
      <c r="B121" s="5" t="s">
        <v>57</v>
      </c>
      <c r="C121" s="5" t="s">
        <v>65</v>
      </c>
      <c r="D121" s="5" t="s">
        <v>59</v>
      </c>
      <c r="E121" s="5" t="s">
        <v>32</v>
      </c>
      <c r="F121" s="5">
        <v>0</v>
      </c>
      <c r="G121" s="5" t="s">
        <v>33</v>
      </c>
      <c r="H121" s="5">
        <v>1</v>
      </c>
      <c r="I121" s="8" t="s">
        <v>59</v>
      </c>
    </row>
    <row r="122" spans="1:9" ht="13.5" customHeight="1" x14ac:dyDescent="0.25">
      <c r="A122" s="5">
        <v>1</v>
      </c>
      <c r="B122" s="5" t="s">
        <v>57</v>
      </c>
      <c r="C122" s="5" t="s">
        <v>65</v>
      </c>
      <c r="D122" s="5" t="s">
        <v>59</v>
      </c>
      <c r="E122" s="5" t="s">
        <v>33</v>
      </c>
      <c r="F122" s="5">
        <v>1</v>
      </c>
      <c r="G122" s="5" t="s">
        <v>34</v>
      </c>
      <c r="H122" s="5">
        <v>0</v>
      </c>
      <c r="I122" s="8" t="s">
        <v>59</v>
      </c>
    </row>
    <row r="123" spans="1:9" ht="13.5" customHeight="1" x14ac:dyDescent="0.25">
      <c r="A123" s="5">
        <v>1</v>
      </c>
      <c r="B123" s="5" t="s">
        <v>57</v>
      </c>
      <c r="C123" s="5" t="s">
        <v>65</v>
      </c>
      <c r="D123" s="5" t="s">
        <v>59</v>
      </c>
      <c r="E123" s="5" t="s">
        <v>34</v>
      </c>
      <c r="F123" s="5">
        <v>0</v>
      </c>
      <c r="G123" s="5" t="s">
        <v>32</v>
      </c>
      <c r="H123" s="5">
        <v>0</v>
      </c>
      <c r="I123" s="8" t="s">
        <v>59</v>
      </c>
    </row>
    <row r="124" spans="1:9" ht="13.5" customHeight="1" x14ac:dyDescent="0.25">
      <c r="A124" s="5">
        <v>1</v>
      </c>
      <c r="B124" s="5" t="s">
        <v>57</v>
      </c>
      <c r="C124" s="5" t="s">
        <v>65</v>
      </c>
      <c r="D124" s="5" t="s">
        <v>59</v>
      </c>
      <c r="E124" s="5" t="s">
        <v>33</v>
      </c>
      <c r="F124" s="5">
        <v>1</v>
      </c>
      <c r="G124" s="5" t="s">
        <v>34</v>
      </c>
      <c r="H124" s="5">
        <v>1</v>
      </c>
      <c r="I124" s="8" t="s">
        <v>59</v>
      </c>
    </row>
    <row r="125" spans="1:9" ht="13.5" customHeight="1" x14ac:dyDescent="0.25">
      <c r="A125" s="5">
        <v>1</v>
      </c>
      <c r="B125" s="5" t="s">
        <v>80</v>
      </c>
      <c r="C125" s="5" t="s">
        <v>80</v>
      </c>
      <c r="D125" s="5" t="s">
        <v>83</v>
      </c>
      <c r="E125" s="5" t="s">
        <v>25</v>
      </c>
      <c r="F125" s="8">
        <v>0</v>
      </c>
      <c r="G125" s="5" t="s">
        <v>26</v>
      </c>
      <c r="H125" s="8">
        <v>2</v>
      </c>
      <c r="I125" s="5" t="s">
        <v>59</v>
      </c>
    </row>
    <row r="126" spans="1:9" ht="13.5" customHeight="1" x14ac:dyDescent="0.25">
      <c r="A126" s="5">
        <v>1</v>
      </c>
      <c r="B126" s="5" t="s">
        <v>80</v>
      </c>
      <c r="C126" s="5" t="s">
        <v>80</v>
      </c>
      <c r="D126" s="5" t="s">
        <v>83</v>
      </c>
      <c r="E126" s="5" t="s">
        <v>28</v>
      </c>
      <c r="F126" s="5">
        <v>3</v>
      </c>
      <c r="G126" s="5" t="s">
        <v>24</v>
      </c>
      <c r="H126" s="5">
        <v>0</v>
      </c>
      <c r="I126" s="5" t="s">
        <v>59</v>
      </c>
    </row>
    <row r="127" spans="1:9" ht="13.5" customHeight="1" x14ac:dyDescent="0.25">
      <c r="A127" s="5">
        <v>1</v>
      </c>
      <c r="B127" s="5" t="s">
        <v>80</v>
      </c>
      <c r="C127" s="5" t="s">
        <v>80</v>
      </c>
      <c r="D127" s="5" t="s">
        <v>83</v>
      </c>
      <c r="E127" s="5" t="s">
        <v>26</v>
      </c>
      <c r="F127" s="5">
        <v>2</v>
      </c>
      <c r="G127" s="5" t="s">
        <v>2</v>
      </c>
      <c r="H127" s="5">
        <v>0</v>
      </c>
      <c r="I127" s="5" t="s">
        <v>59</v>
      </c>
    </row>
    <row r="128" spans="1:9" ht="13.5" customHeight="1" x14ac:dyDescent="0.25">
      <c r="A128" s="5">
        <v>1</v>
      </c>
      <c r="B128" s="5" t="s">
        <v>80</v>
      </c>
      <c r="C128" s="5" t="s">
        <v>80</v>
      </c>
      <c r="D128" s="5" t="s">
        <v>83</v>
      </c>
      <c r="E128" s="5" t="s">
        <v>28</v>
      </c>
      <c r="F128" s="5">
        <v>5</v>
      </c>
      <c r="G128" s="5" t="s">
        <v>25</v>
      </c>
      <c r="H128" s="5">
        <v>0</v>
      </c>
      <c r="I128" s="5" t="s">
        <v>59</v>
      </c>
    </row>
    <row r="129" spans="1:9" ht="13.5" customHeight="1" x14ac:dyDescent="0.25">
      <c r="A129" s="5">
        <v>1</v>
      </c>
      <c r="B129" s="5" t="s">
        <v>80</v>
      </c>
      <c r="C129" s="5" t="s">
        <v>80</v>
      </c>
      <c r="D129" s="5" t="s">
        <v>83</v>
      </c>
      <c r="E129" s="5" t="s">
        <v>2</v>
      </c>
      <c r="F129" s="5">
        <v>1</v>
      </c>
      <c r="G129" s="5" t="s">
        <v>24</v>
      </c>
      <c r="H129" s="5">
        <v>1</v>
      </c>
      <c r="I129" s="5" t="s">
        <v>59</v>
      </c>
    </row>
    <row r="130" spans="1:9" ht="13.5" customHeight="1" x14ac:dyDescent="0.25">
      <c r="A130" s="5">
        <v>1</v>
      </c>
      <c r="B130" s="5" t="s">
        <v>80</v>
      </c>
      <c r="C130" s="5" t="s">
        <v>80</v>
      </c>
      <c r="D130" s="5" t="s">
        <v>83</v>
      </c>
      <c r="E130" s="5" t="s">
        <v>26</v>
      </c>
      <c r="F130" s="5">
        <v>0</v>
      </c>
      <c r="G130" s="5" t="s">
        <v>28</v>
      </c>
      <c r="H130" s="5">
        <v>0</v>
      </c>
      <c r="I130" s="5" t="s">
        <v>59</v>
      </c>
    </row>
    <row r="131" spans="1:9" ht="13.5" customHeight="1" x14ac:dyDescent="0.25">
      <c r="A131" s="5">
        <v>1</v>
      </c>
      <c r="B131" s="5" t="s">
        <v>80</v>
      </c>
      <c r="C131" s="5" t="s">
        <v>80</v>
      </c>
      <c r="D131" s="5" t="s">
        <v>83</v>
      </c>
      <c r="E131" s="5" t="s">
        <v>28</v>
      </c>
      <c r="F131" s="5">
        <v>5</v>
      </c>
      <c r="G131" s="5" t="s">
        <v>2</v>
      </c>
      <c r="H131" s="5">
        <v>0</v>
      </c>
      <c r="I131" s="5" t="s">
        <v>59</v>
      </c>
    </row>
    <row r="132" spans="1:9" ht="13.5" customHeight="1" x14ac:dyDescent="0.25">
      <c r="A132" s="5">
        <v>1</v>
      </c>
      <c r="B132" s="5" t="s">
        <v>80</v>
      </c>
      <c r="C132" s="5" t="s">
        <v>80</v>
      </c>
      <c r="D132" s="5" t="s">
        <v>83</v>
      </c>
      <c r="E132" s="5" t="s">
        <v>25</v>
      </c>
      <c r="F132" s="5">
        <v>2</v>
      </c>
      <c r="G132" s="5" t="s">
        <v>24</v>
      </c>
      <c r="H132" s="5">
        <v>0</v>
      </c>
      <c r="I132" s="5" t="s">
        <v>59</v>
      </c>
    </row>
    <row r="133" spans="1:9" ht="13.5" customHeight="1" x14ac:dyDescent="0.25">
      <c r="A133" s="5">
        <v>1</v>
      </c>
      <c r="B133" s="5" t="s">
        <v>80</v>
      </c>
      <c r="C133" s="5" t="s">
        <v>80</v>
      </c>
      <c r="D133" s="5" t="s">
        <v>83</v>
      </c>
      <c r="E133" s="5" t="s">
        <v>2</v>
      </c>
      <c r="F133" s="5">
        <v>0</v>
      </c>
      <c r="G133" s="5" t="s">
        <v>25</v>
      </c>
      <c r="H133" s="5">
        <v>1</v>
      </c>
      <c r="I133" s="5" t="s">
        <v>59</v>
      </c>
    </row>
    <row r="134" spans="1:9" ht="13.5" customHeight="1" x14ac:dyDescent="0.25">
      <c r="A134" s="5">
        <v>1</v>
      </c>
      <c r="B134" s="5" t="s">
        <v>80</v>
      </c>
      <c r="C134" s="5" t="s">
        <v>80</v>
      </c>
      <c r="D134" s="5" t="s">
        <v>83</v>
      </c>
      <c r="E134" s="5" t="s">
        <v>24</v>
      </c>
      <c r="F134" s="5">
        <v>1</v>
      </c>
      <c r="G134" s="5" t="s">
        <v>26</v>
      </c>
      <c r="H134" s="5">
        <v>0</v>
      </c>
      <c r="I134" s="5" t="s">
        <v>59</v>
      </c>
    </row>
    <row r="135" spans="1:9" ht="13.5" customHeight="1" x14ac:dyDescent="0.25">
      <c r="A135" s="5">
        <v>1</v>
      </c>
      <c r="B135" s="5" t="s">
        <v>80</v>
      </c>
      <c r="C135" s="5" t="s">
        <v>80</v>
      </c>
      <c r="D135" s="5" t="s">
        <v>83</v>
      </c>
      <c r="E135" s="5" t="s">
        <v>24</v>
      </c>
      <c r="F135" s="5">
        <v>1</v>
      </c>
      <c r="G135" s="5" t="s">
        <v>26</v>
      </c>
      <c r="H135" s="5">
        <v>2</v>
      </c>
      <c r="I135" s="5" t="s">
        <v>59</v>
      </c>
    </row>
    <row r="136" spans="1:9" ht="13.5" customHeight="1" x14ac:dyDescent="0.25">
      <c r="A136" s="5">
        <v>1</v>
      </c>
      <c r="B136" s="5" t="s">
        <v>80</v>
      </c>
      <c r="C136" s="5" t="s">
        <v>80</v>
      </c>
      <c r="D136" s="5" t="s">
        <v>83</v>
      </c>
      <c r="E136" s="5" t="s">
        <v>25</v>
      </c>
      <c r="F136" s="5">
        <v>3</v>
      </c>
      <c r="G136" s="5" t="s">
        <v>2</v>
      </c>
      <c r="H136" s="5">
        <v>1</v>
      </c>
      <c r="I136" s="5" t="s">
        <v>59</v>
      </c>
    </row>
    <row r="137" spans="1:9" ht="13.5" customHeight="1" x14ac:dyDescent="0.25">
      <c r="A137" s="5">
        <v>1</v>
      </c>
      <c r="B137" s="5" t="s">
        <v>80</v>
      </c>
      <c r="C137" s="5" t="s">
        <v>80</v>
      </c>
      <c r="D137" s="5" t="s">
        <v>83</v>
      </c>
      <c r="E137" s="5" t="s">
        <v>2</v>
      </c>
      <c r="F137" s="5">
        <v>0</v>
      </c>
      <c r="G137" s="5" t="s">
        <v>24</v>
      </c>
      <c r="H137" s="5">
        <v>0</v>
      </c>
      <c r="I137" s="5" t="s">
        <v>59</v>
      </c>
    </row>
    <row r="138" spans="1:9" ht="13.5" customHeight="1" x14ac:dyDescent="0.25">
      <c r="A138" s="5">
        <v>1</v>
      </c>
      <c r="B138" s="5" t="s">
        <v>80</v>
      </c>
      <c r="C138" s="5" t="s">
        <v>80</v>
      </c>
      <c r="D138" s="5" t="s">
        <v>83</v>
      </c>
      <c r="E138" s="5" t="s">
        <v>25</v>
      </c>
      <c r="F138" s="5">
        <v>1</v>
      </c>
      <c r="G138" s="5" t="s">
        <v>26</v>
      </c>
      <c r="H138" s="5">
        <v>3</v>
      </c>
      <c r="I138" s="5" t="s">
        <v>59</v>
      </c>
    </row>
    <row r="139" spans="1:9" ht="13.5" customHeight="1" x14ac:dyDescent="0.25">
      <c r="A139" s="5">
        <v>1</v>
      </c>
      <c r="B139" s="5" t="s">
        <v>80</v>
      </c>
      <c r="C139" s="5" t="s">
        <v>80</v>
      </c>
      <c r="D139" s="5" t="s">
        <v>83</v>
      </c>
      <c r="E139" s="5" t="s">
        <v>24</v>
      </c>
      <c r="F139" s="5">
        <v>1</v>
      </c>
      <c r="G139" s="5" t="s">
        <v>25</v>
      </c>
      <c r="H139" s="5">
        <v>0</v>
      </c>
      <c r="I139" s="5" t="s">
        <v>59</v>
      </c>
    </row>
    <row r="140" spans="1:9" ht="13.5" customHeight="1" x14ac:dyDescent="0.25">
      <c r="A140" s="5">
        <v>1</v>
      </c>
      <c r="B140" s="5" t="s">
        <v>80</v>
      </c>
      <c r="C140" s="5" t="s">
        <v>80</v>
      </c>
      <c r="D140" s="5" t="s">
        <v>83</v>
      </c>
      <c r="E140" s="5" t="s">
        <v>2</v>
      </c>
      <c r="F140" s="5">
        <v>1</v>
      </c>
      <c r="G140" s="5" t="s">
        <v>26</v>
      </c>
      <c r="H140" s="5">
        <v>1</v>
      </c>
      <c r="I140" s="5" t="s">
        <v>59</v>
      </c>
    </row>
    <row r="141" spans="1:9" ht="13.5" customHeight="1" x14ac:dyDescent="0.25">
      <c r="A141" s="5">
        <v>1</v>
      </c>
      <c r="B141" s="5" t="s">
        <v>80</v>
      </c>
      <c r="C141" s="5" t="s">
        <v>80</v>
      </c>
      <c r="D141" s="5" t="s">
        <v>83</v>
      </c>
      <c r="E141" s="5" t="s">
        <v>25</v>
      </c>
      <c r="F141" s="5">
        <v>1</v>
      </c>
      <c r="G141" s="5" t="s">
        <v>24</v>
      </c>
      <c r="H141" s="5">
        <v>2</v>
      </c>
      <c r="I141" s="5" t="s">
        <v>59</v>
      </c>
    </row>
    <row r="142" spans="1:9" ht="13.5" customHeight="1" x14ac:dyDescent="0.25">
      <c r="A142" s="5">
        <v>1</v>
      </c>
      <c r="B142" s="5" t="s">
        <v>80</v>
      </c>
      <c r="C142" s="5" t="s">
        <v>80</v>
      </c>
      <c r="D142" s="5" t="s">
        <v>83</v>
      </c>
      <c r="E142" s="5" t="s">
        <v>26</v>
      </c>
      <c r="F142" s="5">
        <v>2</v>
      </c>
      <c r="G142" s="5" t="s">
        <v>2</v>
      </c>
      <c r="H142" s="5">
        <v>0</v>
      </c>
      <c r="I142" s="5" t="s">
        <v>59</v>
      </c>
    </row>
    <row r="143" spans="1:9" ht="13.5" customHeight="1" x14ac:dyDescent="0.25">
      <c r="A143" s="5">
        <v>1</v>
      </c>
      <c r="B143" s="5" t="s">
        <v>80</v>
      </c>
      <c r="C143" s="5" t="s">
        <v>80</v>
      </c>
      <c r="D143" s="5" t="s">
        <v>83</v>
      </c>
      <c r="E143" s="5" t="s">
        <v>24</v>
      </c>
      <c r="F143" s="5">
        <v>1</v>
      </c>
      <c r="G143" s="5" t="s">
        <v>2</v>
      </c>
      <c r="H143" s="5">
        <v>1</v>
      </c>
      <c r="I143" s="5" t="s">
        <v>59</v>
      </c>
    </row>
    <row r="144" spans="1:9" ht="13.5" customHeight="1" x14ac:dyDescent="0.25">
      <c r="A144" s="5">
        <v>1</v>
      </c>
      <c r="B144" s="5" t="s">
        <v>80</v>
      </c>
      <c r="C144" s="5" t="s">
        <v>80</v>
      </c>
      <c r="D144" s="5" t="s">
        <v>83</v>
      </c>
      <c r="E144" s="5" t="s">
        <v>26</v>
      </c>
      <c r="F144" s="5">
        <v>2</v>
      </c>
      <c r="G144" s="5" t="s">
        <v>25</v>
      </c>
      <c r="H144" s="5">
        <v>0</v>
      </c>
      <c r="I144" s="5" t="s">
        <v>59</v>
      </c>
    </row>
    <row r="145" spans="1:9" ht="13.5" customHeight="1" x14ac:dyDescent="0.25">
      <c r="A145" s="5">
        <v>1</v>
      </c>
      <c r="B145" s="5" t="s">
        <v>80</v>
      </c>
      <c r="C145" s="5" t="s">
        <v>80</v>
      </c>
      <c r="D145" s="5" t="s">
        <v>83</v>
      </c>
      <c r="E145" s="5" t="s">
        <v>26</v>
      </c>
      <c r="F145" s="5">
        <v>2</v>
      </c>
      <c r="G145" s="5" t="s">
        <v>24</v>
      </c>
      <c r="H145" s="5">
        <v>2</v>
      </c>
      <c r="I145" s="5" t="s">
        <v>59</v>
      </c>
    </row>
    <row r="146" spans="1:9" ht="13.5" customHeight="1" x14ac:dyDescent="0.25">
      <c r="A146" s="5">
        <v>1</v>
      </c>
      <c r="B146" s="5" t="s">
        <v>80</v>
      </c>
      <c r="C146" s="5" t="s">
        <v>80</v>
      </c>
      <c r="D146" s="5" t="s">
        <v>83</v>
      </c>
      <c r="E146" s="5" t="s">
        <v>2</v>
      </c>
      <c r="F146" s="5">
        <v>1</v>
      </c>
      <c r="G146" s="5" t="s">
        <v>25</v>
      </c>
      <c r="H146" s="5">
        <v>0</v>
      </c>
      <c r="I146" s="5" t="s">
        <v>59</v>
      </c>
    </row>
    <row r="147" spans="1:9" ht="13.5" customHeight="1" x14ac:dyDescent="0.25">
      <c r="A147" s="5">
        <v>1</v>
      </c>
      <c r="B147" s="5" t="s">
        <v>80</v>
      </c>
      <c r="C147" s="5" t="s">
        <v>80</v>
      </c>
      <c r="D147" s="5" t="s">
        <v>83</v>
      </c>
      <c r="E147" s="5" t="s">
        <v>24</v>
      </c>
      <c r="F147" s="5">
        <v>0</v>
      </c>
      <c r="G147" s="5" t="s">
        <v>26</v>
      </c>
      <c r="H147" s="5">
        <v>3</v>
      </c>
      <c r="I147" s="5" t="s">
        <v>59</v>
      </c>
    </row>
    <row r="148" spans="1:9" ht="13.5" customHeight="1" x14ac:dyDescent="0.25">
      <c r="A148" s="5">
        <v>1</v>
      </c>
      <c r="B148" s="5" t="s">
        <v>80</v>
      </c>
      <c r="C148" s="5" t="s">
        <v>80</v>
      </c>
      <c r="D148" s="5" t="s">
        <v>83</v>
      </c>
      <c r="E148" s="5" t="s">
        <v>25</v>
      </c>
      <c r="F148" s="5">
        <v>2</v>
      </c>
      <c r="G148" s="5" t="s">
        <v>32</v>
      </c>
      <c r="H148" s="5">
        <v>0</v>
      </c>
      <c r="I148" s="5" t="s">
        <v>59</v>
      </c>
    </row>
    <row r="149" spans="1:9" ht="13.5" customHeight="1" x14ac:dyDescent="0.25">
      <c r="A149" s="5">
        <v>1</v>
      </c>
      <c r="B149" s="5" t="s">
        <v>80</v>
      </c>
      <c r="C149" s="5" t="s">
        <v>80</v>
      </c>
      <c r="D149" s="5" t="s">
        <v>83</v>
      </c>
      <c r="E149" s="5" t="s">
        <v>2</v>
      </c>
      <c r="F149" s="5">
        <v>0</v>
      </c>
      <c r="G149" s="5" t="s">
        <v>28</v>
      </c>
      <c r="H149" s="5">
        <v>1</v>
      </c>
      <c r="I149" s="5" t="s">
        <v>59</v>
      </c>
    </row>
    <row r="150" spans="1:9" ht="13.5" customHeight="1" x14ac:dyDescent="0.25">
      <c r="A150" s="5">
        <v>1</v>
      </c>
      <c r="B150" s="5" t="s">
        <v>80</v>
      </c>
      <c r="C150" s="5" t="s">
        <v>80</v>
      </c>
      <c r="D150" s="5" t="s">
        <v>83</v>
      </c>
      <c r="E150" s="5" t="s">
        <v>26</v>
      </c>
      <c r="F150" s="5">
        <v>2</v>
      </c>
      <c r="G150" s="5" t="s">
        <v>33</v>
      </c>
      <c r="H150" s="5">
        <v>0</v>
      </c>
      <c r="I150" s="5" t="s">
        <v>59</v>
      </c>
    </row>
    <row r="151" spans="1:9" ht="13.5" customHeight="1" x14ac:dyDescent="0.25">
      <c r="A151" s="5">
        <v>1</v>
      </c>
      <c r="B151" s="5" t="s">
        <v>80</v>
      </c>
      <c r="C151" s="5" t="s">
        <v>80</v>
      </c>
      <c r="D151" s="5" t="s">
        <v>83</v>
      </c>
      <c r="E151" s="5" t="s">
        <v>28</v>
      </c>
      <c r="F151" s="5">
        <v>1</v>
      </c>
      <c r="G151" s="5" t="s">
        <v>24</v>
      </c>
      <c r="H151" s="5">
        <v>0</v>
      </c>
      <c r="I151" s="5" t="s">
        <v>59</v>
      </c>
    </row>
    <row r="152" spans="1:9" ht="13.5" customHeight="1" x14ac:dyDescent="0.25">
      <c r="A152" s="5">
        <v>1</v>
      </c>
      <c r="B152" s="5" t="s">
        <v>80</v>
      </c>
      <c r="C152" s="5" t="s">
        <v>80</v>
      </c>
      <c r="D152" s="5" t="s">
        <v>83</v>
      </c>
      <c r="E152" s="5" t="s">
        <v>2</v>
      </c>
      <c r="F152" s="5">
        <v>2</v>
      </c>
      <c r="G152" s="5" t="s">
        <v>25</v>
      </c>
      <c r="H152" s="5">
        <v>1</v>
      </c>
      <c r="I152" s="5" t="s">
        <v>59</v>
      </c>
    </row>
    <row r="153" spans="1:9" ht="13.5" customHeight="1" x14ac:dyDescent="0.25">
      <c r="A153" s="5">
        <v>1</v>
      </c>
      <c r="B153" s="5" t="s">
        <v>80</v>
      </c>
      <c r="C153" s="5" t="s">
        <v>80</v>
      </c>
      <c r="D153" s="5" t="s">
        <v>83</v>
      </c>
      <c r="E153" s="5" t="s">
        <v>33</v>
      </c>
      <c r="F153" s="5">
        <v>1</v>
      </c>
      <c r="G153" s="5" t="s">
        <v>32</v>
      </c>
      <c r="H153" s="5">
        <v>0</v>
      </c>
      <c r="I153" s="5" t="s">
        <v>59</v>
      </c>
    </row>
    <row r="154" spans="1:9" ht="13.5" customHeight="1" x14ac:dyDescent="0.25">
      <c r="A154" s="5">
        <v>1</v>
      </c>
      <c r="B154" s="5" t="s">
        <v>80</v>
      </c>
      <c r="C154" s="5" t="s">
        <v>80</v>
      </c>
      <c r="D154" s="5" t="s">
        <v>83</v>
      </c>
      <c r="E154" s="5" t="s">
        <v>26</v>
      </c>
      <c r="F154" s="5">
        <v>0</v>
      </c>
      <c r="G154" s="5" t="s">
        <v>28</v>
      </c>
      <c r="H154" s="5">
        <v>2</v>
      </c>
      <c r="I154" s="5" t="s">
        <v>59</v>
      </c>
    </row>
    <row r="155" spans="1:9" ht="13.5" customHeight="1" x14ac:dyDescent="0.25">
      <c r="A155" s="5">
        <v>1</v>
      </c>
      <c r="B155" s="5" t="s">
        <v>80</v>
      </c>
      <c r="C155" s="5" t="s">
        <v>80</v>
      </c>
      <c r="D155" s="5" t="s">
        <v>83</v>
      </c>
      <c r="E155" s="5" t="s">
        <v>24</v>
      </c>
      <c r="F155" s="5">
        <v>1</v>
      </c>
      <c r="G155" s="5" t="s">
        <v>25</v>
      </c>
      <c r="H155" s="5">
        <v>1</v>
      </c>
      <c r="I155" s="5" t="s">
        <v>59</v>
      </c>
    </row>
    <row r="156" spans="1:9" ht="15" customHeight="1" x14ac:dyDescent="0.25">
      <c r="A156" s="5">
        <v>1</v>
      </c>
      <c r="B156" s="5" t="s">
        <v>80</v>
      </c>
      <c r="C156" s="5" t="s">
        <v>80</v>
      </c>
      <c r="D156" s="5" t="s">
        <v>83</v>
      </c>
      <c r="E156" s="5" t="s">
        <v>28</v>
      </c>
      <c r="F156" s="5">
        <v>4</v>
      </c>
      <c r="G156" s="5" t="s">
        <v>33</v>
      </c>
      <c r="H156" s="5">
        <v>0</v>
      </c>
      <c r="I156" s="5" t="s">
        <v>59</v>
      </c>
    </row>
    <row r="157" spans="1:9" ht="15" customHeight="1" x14ac:dyDescent="0.25">
      <c r="A157" s="5">
        <v>1</v>
      </c>
      <c r="B157" s="5" t="s">
        <v>80</v>
      </c>
      <c r="C157" s="5" t="s">
        <v>80</v>
      </c>
      <c r="D157" s="5" t="s">
        <v>83</v>
      </c>
      <c r="E157" s="5" t="s">
        <v>2</v>
      </c>
      <c r="F157" s="5">
        <v>2</v>
      </c>
      <c r="G157" s="5" t="s">
        <v>32</v>
      </c>
      <c r="H157" s="5">
        <v>0</v>
      </c>
      <c r="I157" s="5" t="s">
        <v>59</v>
      </c>
    </row>
    <row r="158" spans="1:9" ht="15" customHeight="1" x14ac:dyDescent="0.25">
      <c r="A158" s="5">
        <v>1</v>
      </c>
      <c r="B158" s="5" t="s">
        <v>80</v>
      </c>
      <c r="C158" s="5" t="s">
        <v>80</v>
      </c>
      <c r="D158" s="5" t="s">
        <v>83</v>
      </c>
      <c r="E158" s="5" t="s">
        <v>25</v>
      </c>
      <c r="F158" s="5">
        <v>0</v>
      </c>
      <c r="G158" s="5" t="s">
        <v>26</v>
      </c>
      <c r="H158" s="5">
        <v>3</v>
      </c>
      <c r="I158" s="5" t="s">
        <v>59</v>
      </c>
    </row>
    <row r="159" spans="1:9" ht="15" customHeight="1" x14ac:dyDescent="0.25">
      <c r="A159" s="5">
        <v>1</v>
      </c>
      <c r="B159" s="5" t="s">
        <v>80</v>
      </c>
      <c r="C159" s="5" t="s">
        <v>80</v>
      </c>
      <c r="D159" s="5" t="s">
        <v>83</v>
      </c>
      <c r="E159" s="5" t="s">
        <v>33</v>
      </c>
      <c r="F159" s="5">
        <v>0</v>
      </c>
      <c r="G159" s="5" t="s">
        <v>2</v>
      </c>
      <c r="H159" s="5">
        <v>1</v>
      </c>
      <c r="I159" s="5" t="s">
        <v>59</v>
      </c>
    </row>
    <row r="160" spans="1:9" ht="15" customHeight="1" x14ac:dyDescent="0.25">
      <c r="A160" s="5">
        <v>1</v>
      </c>
      <c r="B160" s="5" t="s">
        <v>80</v>
      </c>
      <c r="C160" s="5" t="s">
        <v>80</v>
      </c>
      <c r="D160" s="5" t="s">
        <v>83</v>
      </c>
      <c r="E160" s="5" t="s">
        <v>28</v>
      </c>
      <c r="F160" s="5">
        <v>4</v>
      </c>
      <c r="G160" s="5" t="s">
        <v>25</v>
      </c>
      <c r="H160" s="5">
        <v>0</v>
      </c>
      <c r="I160" s="5" t="s">
        <v>59</v>
      </c>
    </row>
    <row r="161" spans="1:9" ht="15" customHeight="1" x14ac:dyDescent="0.25">
      <c r="A161" s="5">
        <v>1</v>
      </c>
      <c r="B161" s="5" t="s">
        <v>80</v>
      </c>
      <c r="C161" s="5" t="s">
        <v>80</v>
      </c>
      <c r="D161" s="5" t="s">
        <v>83</v>
      </c>
      <c r="E161" s="5" t="s">
        <v>32</v>
      </c>
      <c r="F161" s="5">
        <v>0</v>
      </c>
      <c r="G161" s="5" t="s">
        <v>24</v>
      </c>
      <c r="H161" s="5">
        <v>2</v>
      </c>
      <c r="I161" s="5" t="s">
        <v>59</v>
      </c>
    </row>
    <row r="162" spans="1:9" ht="15" customHeight="1" x14ac:dyDescent="0.25">
      <c r="A162" s="5">
        <v>1</v>
      </c>
      <c r="B162" s="5" t="s">
        <v>80</v>
      </c>
      <c r="C162" s="5" t="s">
        <v>80</v>
      </c>
      <c r="D162" s="5" t="s">
        <v>83</v>
      </c>
      <c r="E162" s="5" t="s">
        <v>25</v>
      </c>
      <c r="F162" s="5">
        <v>3</v>
      </c>
      <c r="G162" s="5" t="s">
        <v>33</v>
      </c>
      <c r="H162" s="5">
        <v>0</v>
      </c>
      <c r="I162" s="5" t="s">
        <v>59</v>
      </c>
    </row>
    <row r="163" spans="1:9" ht="15" customHeight="1" x14ac:dyDescent="0.25">
      <c r="A163" s="5">
        <v>1</v>
      </c>
      <c r="B163" s="5" t="s">
        <v>80</v>
      </c>
      <c r="C163" s="5" t="s">
        <v>80</v>
      </c>
      <c r="D163" s="5" t="s">
        <v>83</v>
      </c>
      <c r="E163" s="5" t="s">
        <v>24</v>
      </c>
      <c r="F163" s="5">
        <v>1</v>
      </c>
      <c r="G163" s="5" t="s">
        <v>2</v>
      </c>
      <c r="H163" s="5">
        <v>1</v>
      </c>
      <c r="I163" s="5" t="s">
        <v>59</v>
      </c>
    </row>
    <row r="164" spans="1:9" ht="15" customHeight="1" x14ac:dyDescent="0.25">
      <c r="A164" s="5">
        <v>1</v>
      </c>
      <c r="B164" s="5" t="s">
        <v>80</v>
      </c>
      <c r="C164" s="5" t="s">
        <v>80</v>
      </c>
      <c r="D164" s="5" t="s">
        <v>83</v>
      </c>
      <c r="E164" s="5" t="s">
        <v>26</v>
      </c>
      <c r="F164" s="5">
        <v>6</v>
      </c>
      <c r="G164" s="5" t="s">
        <v>32</v>
      </c>
      <c r="H164" s="5">
        <v>0</v>
      </c>
      <c r="I164" s="5" t="s">
        <v>59</v>
      </c>
    </row>
    <row r="165" spans="1:9" ht="15" customHeight="1" x14ac:dyDescent="0.25">
      <c r="A165" s="5">
        <v>1</v>
      </c>
      <c r="B165" s="5" t="s">
        <v>80</v>
      </c>
      <c r="C165" s="5" t="s">
        <v>80</v>
      </c>
      <c r="D165" s="5" t="s">
        <v>83</v>
      </c>
      <c r="E165" s="5" t="s">
        <v>33</v>
      </c>
      <c r="F165" s="5">
        <v>0</v>
      </c>
      <c r="G165" s="5" t="s">
        <v>24</v>
      </c>
      <c r="H165" s="5">
        <v>0</v>
      </c>
      <c r="I165" s="5" t="s">
        <v>59</v>
      </c>
    </row>
    <row r="166" spans="1:9" ht="15" customHeight="1" x14ac:dyDescent="0.25">
      <c r="A166" s="5">
        <v>1</v>
      </c>
      <c r="B166" s="5" t="s">
        <v>80</v>
      </c>
      <c r="C166" s="5" t="s">
        <v>80</v>
      </c>
      <c r="D166" s="5" t="s">
        <v>83</v>
      </c>
      <c r="E166" s="5" t="s">
        <v>2</v>
      </c>
      <c r="F166" s="5">
        <v>0</v>
      </c>
      <c r="G166" s="5" t="s">
        <v>26</v>
      </c>
      <c r="H166" s="5">
        <v>1</v>
      </c>
      <c r="I166" s="5" t="s">
        <v>59</v>
      </c>
    </row>
    <row r="167" spans="1:9" ht="15" customHeight="1" x14ac:dyDescent="0.25">
      <c r="A167" s="5">
        <v>1</v>
      </c>
      <c r="B167" s="5" t="s">
        <v>80</v>
      </c>
      <c r="C167" s="5" t="s">
        <v>80</v>
      </c>
      <c r="D167" s="5" t="s">
        <v>83</v>
      </c>
      <c r="E167" s="5" t="s">
        <v>28</v>
      </c>
      <c r="F167" s="5">
        <v>3</v>
      </c>
      <c r="G167" s="5" t="s">
        <v>32</v>
      </c>
      <c r="H167" s="5">
        <v>0</v>
      </c>
      <c r="I167" s="5" t="s">
        <v>59</v>
      </c>
    </row>
    <row r="168" spans="1:9" ht="15" customHeight="1" x14ac:dyDescent="0.25">
      <c r="A168" s="5">
        <v>1</v>
      </c>
      <c r="B168" s="5" t="s">
        <v>80</v>
      </c>
      <c r="C168" s="5" t="s">
        <v>80</v>
      </c>
      <c r="D168" s="5" t="s">
        <v>83</v>
      </c>
      <c r="E168" s="5" t="s">
        <v>32</v>
      </c>
      <c r="F168" s="5">
        <v>0</v>
      </c>
      <c r="G168" s="5" t="s">
        <v>33</v>
      </c>
      <c r="H168" s="5">
        <v>1</v>
      </c>
      <c r="I168" s="5" t="s">
        <v>59</v>
      </c>
    </row>
    <row r="169" spans="1:9" ht="15" customHeight="1" x14ac:dyDescent="0.25">
      <c r="A169" s="5">
        <v>1</v>
      </c>
      <c r="B169" s="5" t="s">
        <v>80</v>
      </c>
      <c r="C169" s="5" t="s">
        <v>80</v>
      </c>
      <c r="D169" s="5" t="s">
        <v>83</v>
      </c>
      <c r="E169" s="5" t="s">
        <v>26</v>
      </c>
      <c r="F169" s="5">
        <v>3</v>
      </c>
      <c r="G169" s="5" t="s">
        <v>34</v>
      </c>
      <c r="H169" s="5">
        <v>1</v>
      </c>
      <c r="I169" s="5" t="s">
        <v>59</v>
      </c>
    </row>
    <row r="170" spans="1:9" ht="15" customHeight="1" x14ac:dyDescent="0.25">
      <c r="A170" s="5">
        <v>1</v>
      </c>
      <c r="B170" s="5" t="s">
        <v>80</v>
      </c>
      <c r="C170" s="5" t="s">
        <v>80</v>
      </c>
      <c r="D170" s="5" t="s">
        <v>83</v>
      </c>
      <c r="E170" s="5" t="s">
        <v>25</v>
      </c>
      <c r="F170" s="5">
        <v>0</v>
      </c>
      <c r="G170" s="5" t="s">
        <v>24</v>
      </c>
      <c r="H170" s="5">
        <v>1</v>
      </c>
      <c r="I170" s="5" t="s">
        <v>59</v>
      </c>
    </row>
    <row r="171" spans="1:9" ht="15" customHeight="1" x14ac:dyDescent="0.25">
      <c r="A171" s="5">
        <v>1</v>
      </c>
      <c r="B171" s="5" t="s">
        <v>80</v>
      </c>
      <c r="C171" s="5" t="s">
        <v>80</v>
      </c>
      <c r="D171" s="5" t="s">
        <v>83</v>
      </c>
      <c r="E171" s="5" t="s">
        <v>34</v>
      </c>
      <c r="F171" s="5">
        <v>0</v>
      </c>
      <c r="G171" s="5" t="s">
        <v>32</v>
      </c>
      <c r="H171" s="5">
        <v>0</v>
      </c>
      <c r="I171" s="5" t="s">
        <v>59</v>
      </c>
    </row>
    <row r="172" spans="1:9" ht="15" customHeight="1" x14ac:dyDescent="0.25">
      <c r="A172" s="5">
        <v>1</v>
      </c>
      <c r="B172" s="5" t="s">
        <v>80</v>
      </c>
      <c r="C172" s="5" t="s">
        <v>80</v>
      </c>
      <c r="D172" s="5" t="s">
        <v>83</v>
      </c>
      <c r="E172" s="5" t="s">
        <v>24</v>
      </c>
      <c r="F172" s="5">
        <v>4</v>
      </c>
      <c r="G172" s="5" t="s">
        <v>33</v>
      </c>
      <c r="H172" s="5">
        <v>0</v>
      </c>
      <c r="I172" s="5" t="s">
        <v>59</v>
      </c>
    </row>
    <row r="173" spans="1:9" ht="15" customHeight="1" x14ac:dyDescent="0.25">
      <c r="A173" s="5">
        <v>1</v>
      </c>
      <c r="B173" s="5" t="s">
        <v>80</v>
      </c>
      <c r="C173" s="5" t="s">
        <v>80</v>
      </c>
      <c r="D173" s="5" t="s">
        <v>83</v>
      </c>
      <c r="E173" s="5" t="s">
        <v>25</v>
      </c>
      <c r="F173" s="5">
        <v>0</v>
      </c>
      <c r="G173" s="5" t="s">
        <v>26</v>
      </c>
      <c r="H173" s="5">
        <v>0</v>
      </c>
      <c r="I173" s="5" t="s">
        <v>59</v>
      </c>
    </row>
    <row r="174" spans="1:9" ht="15" customHeight="1" x14ac:dyDescent="0.25">
      <c r="A174" s="5">
        <v>1</v>
      </c>
      <c r="B174" s="5" t="s">
        <v>80</v>
      </c>
      <c r="C174" s="5" t="s">
        <v>80</v>
      </c>
      <c r="D174" s="5" t="s">
        <v>83</v>
      </c>
      <c r="E174" s="5" t="s">
        <v>32</v>
      </c>
      <c r="F174" s="5">
        <v>0</v>
      </c>
      <c r="G174" s="5" t="s">
        <v>24</v>
      </c>
      <c r="H174" s="5">
        <v>5</v>
      </c>
      <c r="I174" s="5" t="s">
        <v>59</v>
      </c>
    </row>
    <row r="175" spans="1:9" ht="15" customHeight="1" x14ac:dyDescent="0.25">
      <c r="A175" s="5">
        <v>1</v>
      </c>
      <c r="B175" s="5" t="s">
        <v>80</v>
      </c>
      <c r="C175" s="5" t="s">
        <v>80</v>
      </c>
      <c r="D175" s="5" t="s">
        <v>83</v>
      </c>
      <c r="E175" s="5" t="s">
        <v>34</v>
      </c>
      <c r="F175" s="5">
        <v>0</v>
      </c>
      <c r="G175" s="5" t="s">
        <v>25</v>
      </c>
      <c r="H175" s="5">
        <v>1</v>
      </c>
      <c r="I175" s="5" t="s">
        <v>59</v>
      </c>
    </row>
    <row r="176" spans="1:9" ht="15" customHeight="1" x14ac:dyDescent="0.25">
      <c r="A176" s="5">
        <v>1</v>
      </c>
      <c r="B176" s="5" t="s">
        <v>80</v>
      </c>
      <c r="C176" s="5" t="s">
        <v>80</v>
      </c>
      <c r="D176" s="5" t="s">
        <v>83</v>
      </c>
      <c r="E176" s="5" t="s">
        <v>33</v>
      </c>
      <c r="F176" s="5">
        <v>0</v>
      </c>
      <c r="G176" s="5" t="s">
        <v>26</v>
      </c>
      <c r="H176" s="5">
        <v>5</v>
      </c>
      <c r="I176" s="5" t="s">
        <v>59</v>
      </c>
    </row>
    <row r="177" spans="1:9" ht="15" customHeight="1" x14ac:dyDescent="0.25">
      <c r="A177" s="5">
        <v>1</v>
      </c>
      <c r="B177" s="5" t="s">
        <v>80</v>
      </c>
      <c r="C177" s="5" t="s">
        <v>80</v>
      </c>
      <c r="D177" s="5" t="s">
        <v>83</v>
      </c>
      <c r="E177" s="5" t="s">
        <v>25</v>
      </c>
      <c r="F177" s="5">
        <v>2</v>
      </c>
      <c r="G177" s="5" t="s">
        <v>32</v>
      </c>
      <c r="H177" s="5">
        <v>0</v>
      </c>
      <c r="I177" s="5" t="s">
        <v>59</v>
      </c>
    </row>
    <row r="178" spans="1:9" ht="15" customHeight="1" x14ac:dyDescent="0.25">
      <c r="A178" s="5">
        <v>1</v>
      </c>
      <c r="B178" s="5" t="s">
        <v>80</v>
      </c>
      <c r="C178" s="5" t="s">
        <v>80</v>
      </c>
      <c r="D178" s="5" t="s">
        <v>83</v>
      </c>
      <c r="E178" s="5" t="s">
        <v>26</v>
      </c>
      <c r="F178" s="5">
        <v>3</v>
      </c>
      <c r="G178" s="5" t="s">
        <v>24</v>
      </c>
      <c r="H178" s="5">
        <v>1</v>
      </c>
      <c r="I178" s="5" t="s">
        <v>59</v>
      </c>
    </row>
    <row r="179" spans="1:9" ht="15" customHeight="1" x14ac:dyDescent="0.25">
      <c r="A179" s="5">
        <v>1</v>
      </c>
      <c r="B179" s="5" t="s">
        <v>80</v>
      </c>
      <c r="C179" s="5" t="s">
        <v>80</v>
      </c>
      <c r="D179" s="5" t="s">
        <v>83</v>
      </c>
      <c r="E179" s="5" t="s">
        <v>33</v>
      </c>
      <c r="F179" s="5">
        <v>1</v>
      </c>
      <c r="G179" s="5" t="s">
        <v>34</v>
      </c>
      <c r="H179" s="5">
        <v>0</v>
      </c>
      <c r="I179" s="5" t="s">
        <v>59</v>
      </c>
    </row>
    <row r="180" spans="1:9" ht="15" customHeight="1" x14ac:dyDescent="0.25">
      <c r="A180" s="5">
        <v>1</v>
      </c>
      <c r="B180" s="5" t="s">
        <v>80</v>
      </c>
      <c r="C180" s="5" t="s">
        <v>80</v>
      </c>
      <c r="D180" s="5" t="s">
        <v>83</v>
      </c>
      <c r="E180" s="5" t="s">
        <v>32</v>
      </c>
      <c r="F180" s="5">
        <v>0</v>
      </c>
      <c r="G180" s="5" t="s">
        <v>26</v>
      </c>
      <c r="H180" s="5">
        <v>5</v>
      </c>
      <c r="I180" s="5" t="s">
        <v>59</v>
      </c>
    </row>
    <row r="181" spans="1:9" ht="15" customHeight="1" x14ac:dyDescent="0.25">
      <c r="A181" s="5">
        <v>1</v>
      </c>
      <c r="B181" s="5" t="s">
        <v>80</v>
      </c>
      <c r="C181" s="5" t="s">
        <v>80</v>
      </c>
      <c r="D181" s="5" t="s">
        <v>83</v>
      </c>
      <c r="E181" s="5" t="s">
        <v>25</v>
      </c>
      <c r="F181" s="5">
        <v>0</v>
      </c>
      <c r="G181" s="5" t="s">
        <v>33</v>
      </c>
      <c r="H181" s="5">
        <v>0</v>
      </c>
      <c r="I181" s="5" t="s">
        <v>59</v>
      </c>
    </row>
    <row r="182" spans="1:9" ht="15" customHeight="1" x14ac:dyDescent="0.25">
      <c r="A182" s="5">
        <v>1</v>
      </c>
      <c r="B182" s="5" t="s">
        <v>80</v>
      </c>
      <c r="C182" s="5" t="s">
        <v>80</v>
      </c>
      <c r="D182" s="5" t="s">
        <v>83</v>
      </c>
      <c r="E182" s="5" t="s">
        <v>24</v>
      </c>
      <c r="F182" s="5">
        <v>2</v>
      </c>
      <c r="G182" s="5" t="s">
        <v>34</v>
      </c>
      <c r="H182" s="5">
        <v>0</v>
      </c>
      <c r="I182" s="5" t="s">
        <v>59</v>
      </c>
    </row>
    <row r="183" spans="1:9" ht="15" customHeight="1" x14ac:dyDescent="0.25">
      <c r="A183" s="5">
        <v>1</v>
      </c>
      <c r="B183" s="5" t="s">
        <v>80</v>
      </c>
      <c r="C183" s="5" t="s">
        <v>80</v>
      </c>
      <c r="D183" s="5" t="s">
        <v>83</v>
      </c>
      <c r="E183" s="5" t="s">
        <v>27</v>
      </c>
      <c r="F183" s="5">
        <v>1</v>
      </c>
      <c r="G183" s="5" t="s">
        <v>33</v>
      </c>
      <c r="H183" s="5">
        <v>0</v>
      </c>
      <c r="I183" s="5" t="s">
        <v>59</v>
      </c>
    </row>
    <row r="184" spans="1:9" ht="15" customHeight="1" x14ac:dyDescent="0.25">
      <c r="A184" s="5">
        <v>1</v>
      </c>
      <c r="B184" s="5" t="s">
        <v>80</v>
      </c>
      <c r="C184" s="5" t="s">
        <v>80</v>
      </c>
      <c r="D184" s="5" t="s">
        <v>83</v>
      </c>
      <c r="E184" s="5" t="s">
        <v>2</v>
      </c>
      <c r="F184" s="5">
        <v>0</v>
      </c>
      <c r="G184" s="5" t="s">
        <v>26</v>
      </c>
      <c r="H184" s="5">
        <v>1</v>
      </c>
      <c r="I184" s="5" t="s">
        <v>59</v>
      </c>
    </row>
    <row r="185" spans="1:9" ht="15" customHeight="1" x14ac:dyDescent="0.25">
      <c r="A185" s="5">
        <v>1</v>
      </c>
      <c r="B185" s="5" t="s">
        <v>80</v>
      </c>
      <c r="C185" s="5" t="s">
        <v>80</v>
      </c>
      <c r="D185" s="5" t="s">
        <v>83</v>
      </c>
      <c r="E185" s="5" t="s">
        <v>26</v>
      </c>
      <c r="F185" s="5">
        <v>3</v>
      </c>
      <c r="G185" s="5" t="s">
        <v>27</v>
      </c>
      <c r="H185" s="5">
        <v>0</v>
      </c>
      <c r="I185" s="5" t="s">
        <v>59</v>
      </c>
    </row>
    <row r="186" spans="1:9" ht="15" customHeight="1" x14ac:dyDescent="0.25">
      <c r="A186" s="5">
        <v>1</v>
      </c>
      <c r="B186" s="5" t="s">
        <v>80</v>
      </c>
      <c r="C186" s="5" t="s">
        <v>80</v>
      </c>
      <c r="D186" s="5" t="s">
        <v>83</v>
      </c>
      <c r="E186" s="5" t="s">
        <v>2</v>
      </c>
      <c r="F186" s="5">
        <v>1</v>
      </c>
      <c r="G186" s="5" t="s">
        <v>33</v>
      </c>
      <c r="H186" s="5">
        <v>1</v>
      </c>
      <c r="I186" s="5" t="s">
        <v>59</v>
      </c>
    </row>
    <row r="187" spans="1:9" ht="15" customHeight="1" x14ac:dyDescent="0.25">
      <c r="A187" s="5">
        <v>1</v>
      </c>
      <c r="B187" s="5" t="s">
        <v>80</v>
      </c>
      <c r="C187" s="5" t="s">
        <v>80</v>
      </c>
      <c r="D187" s="5" t="s">
        <v>83</v>
      </c>
      <c r="E187" s="5" t="s">
        <v>27</v>
      </c>
      <c r="F187" s="5">
        <v>0</v>
      </c>
      <c r="G187" s="5" t="s">
        <v>2</v>
      </c>
      <c r="H187" s="5">
        <v>2</v>
      </c>
      <c r="I187" s="5" t="s">
        <v>59</v>
      </c>
    </row>
    <row r="188" spans="1:9" ht="15" customHeight="1" x14ac:dyDescent="0.25">
      <c r="A188" s="5">
        <v>1</v>
      </c>
      <c r="B188" s="5" t="s">
        <v>80</v>
      </c>
      <c r="C188" s="5" t="s">
        <v>80</v>
      </c>
      <c r="D188" s="5" t="s">
        <v>83</v>
      </c>
      <c r="E188" s="5" t="s">
        <v>26</v>
      </c>
      <c r="F188" s="5">
        <v>2</v>
      </c>
      <c r="G188" s="5" t="s">
        <v>33</v>
      </c>
      <c r="H188" s="5">
        <v>0</v>
      </c>
      <c r="I188" s="5" t="s">
        <v>59</v>
      </c>
    </row>
    <row r="189" spans="1:9" ht="15" customHeight="1" x14ac:dyDescent="0.25">
      <c r="A189" s="5">
        <v>1</v>
      </c>
      <c r="B189" s="5" t="s">
        <v>80</v>
      </c>
      <c r="C189" s="5" t="s">
        <v>80</v>
      </c>
      <c r="D189" s="5" t="s">
        <v>83</v>
      </c>
      <c r="E189" s="5" t="s">
        <v>34</v>
      </c>
      <c r="F189" s="5">
        <v>0</v>
      </c>
      <c r="G189" s="5" t="s">
        <v>25</v>
      </c>
      <c r="H189" s="5">
        <v>1</v>
      </c>
      <c r="I189" s="5" t="s">
        <v>59</v>
      </c>
    </row>
    <row r="190" spans="1:9" ht="15" customHeight="1" x14ac:dyDescent="0.25">
      <c r="A190" s="5">
        <v>1</v>
      </c>
      <c r="B190" s="5" t="s">
        <v>80</v>
      </c>
      <c r="C190" s="5" t="s">
        <v>80</v>
      </c>
      <c r="D190" s="5" t="s">
        <v>83</v>
      </c>
      <c r="E190" s="5" t="s">
        <v>25</v>
      </c>
      <c r="F190" s="5">
        <v>0</v>
      </c>
      <c r="G190" s="5" t="s">
        <v>24</v>
      </c>
      <c r="H190" s="5">
        <v>1</v>
      </c>
      <c r="I190" s="5" t="s">
        <v>59</v>
      </c>
    </row>
    <row r="191" spans="1:9" ht="15" customHeight="1" x14ac:dyDescent="0.25">
      <c r="A191" s="5">
        <v>1</v>
      </c>
      <c r="B191" s="5" t="s">
        <v>80</v>
      </c>
      <c r="C191" s="5" t="s">
        <v>80</v>
      </c>
      <c r="D191" s="5" t="s">
        <v>83</v>
      </c>
      <c r="E191" s="5" t="s">
        <v>24</v>
      </c>
      <c r="F191" s="5">
        <v>3</v>
      </c>
      <c r="G191" s="5" t="s">
        <v>34</v>
      </c>
      <c r="H191" s="5">
        <v>1</v>
      </c>
      <c r="I191" s="5" t="s">
        <v>59</v>
      </c>
    </row>
    <row r="192" spans="1:9" ht="15" customHeight="1" x14ac:dyDescent="0.25">
      <c r="A192" s="5">
        <v>1</v>
      </c>
      <c r="B192" s="5" t="s">
        <v>80</v>
      </c>
      <c r="C192" s="5" t="s">
        <v>80</v>
      </c>
      <c r="D192" s="5" t="s">
        <v>69</v>
      </c>
      <c r="E192" s="5" t="s">
        <v>34</v>
      </c>
      <c r="F192" s="5">
        <v>1</v>
      </c>
      <c r="G192" s="5" t="s">
        <v>33</v>
      </c>
      <c r="H192" s="5">
        <v>1</v>
      </c>
      <c r="I192" s="5" t="s">
        <v>33</v>
      </c>
    </row>
    <row r="193" spans="1:9" ht="15" customHeight="1" x14ac:dyDescent="0.25">
      <c r="A193" s="5">
        <v>1</v>
      </c>
      <c r="B193" s="5" t="s">
        <v>80</v>
      </c>
      <c r="C193" s="5" t="s">
        <v>80</v>
      </c>
      <c r="D193" s="5" t="s">
        <v>70</v>
      </c>
      <c r="E193" s="5" t="s">
        <v>27</v>
      </c>
      <c r="F193" s="5">
        <v>1</v>
      </c>
      <c r="G193" s="5" t="s">
        <v>33</v>
      </c>
      <c r="H193" s="5">
        <v>1</v>
      </c>
      <c r="I193" s="5" t="s">
        <v>33</v>
      </c>
    </row>
    <row r="194" spans="1:9" ht="15" customHeight="1" x14ac:dyDescent="0.25">
      <c r="A194" s="5">
        <v>1</v>
      </c>
      <c r="B194" s="5" t="s">
        <v>80</v>
      </c>
      <c r="C194" s="5" t="s">
        <v>80</v>
      </c>
      <c r="D194" s="5" t="s">
        <v>69</v>
      </c>
      <c r="E194" s="5" t="s">
        <v>24</v>
      </c>
      <c r="F194" s="5">
        <v>0</v>
      </c>
      <c r="G194" s="5" t="s">
        <v>2</v>
      </c>
      <c r="H194" s="5">
        <v>1</v>
      </c>
      <c r="I194" s="5" t="s">
        <v>59</v>
      </c>
    </row>
    <row r="195" spans="1:9" ht="15" customHeight="1" x14ac:dyDescent="0.25">
      <c r="A195" s="5">
        <v>1</v>
      </c>
      <c r="B195" s="5" t="s">
        <v>80</v>
      </c>
      <c r="C195" s="5" t="s">
        <v>80</v>
      </c>
      <c r="D195" s="5" t="s">
        <v>69</v>
      </c>
      <c r="E195" s="5" t="s">
        <v>26</v>
      </c>
      <c r="F195" s="5">
        <v>1</v>
      </c>
      <c r="G195" s="5" t="s">
        <v>25</v>
      </c>
      <c r="H195" s="5">
        <v>1</v>
      </c>
      <c r="I195" s="5" t="s">
        <v>25</v>
      </c>
    </row>
    <row r="196" spans="1:9" ht="15" customHeight="1" x14ac:dyDescent="0.25">
      <c r="A196" s="5">
        <v>1</v>
      </c>
      <c r="B196" s="5" t="s">
        <v>80</v>
      </c>
      <c r="C196" s="5" t="s">
        <v>80</v>
      </c>
      <c r="D196" s="5" t="s">
        <v>70</v>
      </c>
      <c r="E196" s="5" t="s">
        <v>2</v>
      </c>
      <c r="F196" s="5">
        <v>1</v>
      </c>
      <c r="G196" s="5" t="s">
        <v>25</v>
      </c>
      <c r="H196" s="5">
        <v>0</v>
      </c>
      <c r="I196" s="5" t="s">
        <v>59</v>
      </c>
    </row>
    <row r="197" spans="1:9" ht="15" customHeight="1" x14ac:dyDescent="0.25">
      <c r="A197" s="5">
        <v>1</v>
      </c>
      <c r="B197" s="5" t="s">
        <v>80</v>
      </c>
      <c r="C197" s="5" t="s">
        <v>80</v>
      </c>
      <c r="D197" s="5" t="s">
        <v>83</v>
      </c>
      <c r="E197" s="5" t="s">
        <v>26</v>
      </c>
      <c r="F197" s="5">
        <v>0</v>
      </c>
      <c r="G197" s="5" t="s">
        <v>25</v>
      </c>
      <c r="H197" s="5">
        <v>0</v>
      </c>
      <c r="I197" s="5" t="s">
        <v>59</v>
      </c>
    </row>
    <row r="198" spans="1:9" ht="15" customHeight="1" x14ac:dyDescent="0.25">
      <c r="A198" s="5">
        <v>1</v>
      </c>
      <c r="B198" s="5" t="s">
        <v>80</v>
      </c>
      <c r="C198" s="5" t="s">
        <v>80</v>
      </c>
      <c r="D198" s="5" t="s">
        <v>83</v>
      </c>
      <c r="E198" s="5" t="s">
        <v>2</v>
      </c>
      <c r="F198" s="5">
        <v>1</v>
      </c>
      <c r="G198" s="5" t="s">
        <v>25</v>
      </c>
      <c r="H198" s="5">
        <v>0</v>
      </c>
      <c r="I198" s="5" t="s">
        <v>59</v>
      </c>
    </row>
    <row r="199" spans="1:9" ht="15" customHeight="1" x14ac:dyDescent="0.25">
      <c r="A199" s="5">
        <v>1</v>
      </c>
      <c r="B199" s="5" t="s">
        <v>80</v>
      </c>
      <c r="C199" s="5" t="s">
        <v>80</v>
      </c>
      <c r="D199" s="5" t="s">
        <v>83</v>
      </c>
      <c r="E199" s="5" t="s">
        <v>26</v>
      </c>
      <c r="F199" s="5">
        <v>2</v>
      </c>
      <c r="G199" s="5" t="s">
        <v>2</v>
      </c>
      <c r="H199" s="5">
        <v>1</v>
      </c>
      <c r="I199" s="5" t="s">
        <v>59</v>
      </c>
    </row>
    <row r="200" spans="1:9" ht="15" customHeight="1" x14ac:dyDescent="0.25">
      <c r="A200" s="5">
        <v>1</v>
      </c>
      <c r="B200" s="5" t="s">
        <v>80</v>
      </c>
      <c r="C200" s="5" t="s">
        <v>80</v>
      </c>
      <c r="D200" s="5" t="s">
        <v>83</v>
      </c>
      <c r="E200" s="5" t="s">
        <v>28</v>
      </c>
      <c r="F200" s="5">
        <v>2</v>
      </c>
      <c r="G200" s="5" t="s">
        <v>24</v>
      </c>
      <c r="H200" s="5">
        <v>0</v>
      </c>
      <c r="I200" s="5" t="s">
        <v>59</v>
      </c>
    </row>
    <row r="201" spans="1:9" ht="15" customHeight="1" x14ac:dyDescent="0.25">
      <c r="A201" s="5">
        <v>1</v>
      </c>
      <c r="B201" s="5" t="s">
        <v>80</v>
      </c>
      <c r="C201" s="5" t="s">
        <v>80</v>
      </c>
      <c r="D201" s="5" t="s">
        <v>83</v>
      </c>
      <c r="E201" s="5" t="s">
        <v>25</v>
      </c>
      <c r="F201" s="5">
        <v>0</v>
      </c>
      <c r="G201" s="5" t="s">
        <v>28</v>
      </c>
      <c r="H201" s="5">
        <v>2</v>
      </c>
      <c r="I201" s="5" t="s">
        <v>59</v>
      </c>
    </row>
    <row r="202" spans="1:9" ht="15" customHeight="1" x14ac:dyDescent="0.25">
      <c r="A202" s="5">
        <v>1</v>
      </c>
      <c r="B202" s="5" t="s">
        <v>80</v>
      </c>
      <c r="C202" s="5" t="s">
        <v>80</v>
      </c>
      <c r="D202" s="5" t="s">
        <v>83</v>
      </c>
      <c r="E202" s="5" t="s">
        <v>2</v>
      </c>
      <c r="F202" s="5">
        <v>2</v>
      </c>
      <c r="G202" s="5" t="s">
        <v>26</v>
      </c>
      <c r="H202" s="5">
        <v>1</v>
      </c>
      <c r="I202" s="5" t="s">
        <v>59</v>
      </c>
    </row>
    <row r="203" spans="1:9" ht="15" customHeight="1" x14ac:dyDescent="0.25">
      <c r="A203" s="5">
        <v>1</v>
      </c>
      <c r="B203" s="5" t="s">
        <v>80</v>
      </c>
      <c r="C203" s="5" t="s">
        <v>80</v>
      </c>
      <c r="D203" s="5" t="s">
        <v>83</v>
      </c>
      <c r="E203" s="5" t="s">
        <v>25</v>
      </c>
      <c r="F203" s="5">
        <v>0</v>
      </c>
      <c r="G203" s="5" t="s">
        <v>24</v>
      </c>
      <c r="H203" s="5">
        <v>2</v>
      </c>
      <c r="I203" s="5" t="s">
        <v>59</v>
      </c>
    </row>
    <row r="204" spans="1:9" ht="15" customHeight="1" x14ac:dyDescent="0.25">
      <c r="A204" s="5">
        <v>1</v>
      </c>
      <c r="B204" s="5" t="s">
        <v>80</v>
      </c>
      <c r="C204" s="5" t="s">
        <v>80</v>
      </c>
      <c r="D204" s="5" t="s">
        <v>69</v>
      </c>
      <c r="E204" s="5" t="s">
        <v>25</v>
      </c>
      <c r="F204" s="5">
        <v>1</v>
      </c>
      <c r="G204" s="5" t="s">
        <v>26</v>
      </c>
      <c r="H204" s="5">
        <v>3</v>
      </c>
      <c r="I204" s="5" t="s">
        <v>59</v>
      </c>
    </row>
    <row r="205" spans="1:9" ht="15" customHeight="1" x14ac:dyDescent="0.25">
      <c r="A205" s="5">
        <v>1</v>
      </c>
      <c r="B205" s="5" t="s">
        <v>80</v>
      </c>
      <c r="C205" s="5" t="s">
        <v>80</v>
      </c>
      <c r="D205" s="5" t="s">
        <v>69</v>
      </c>
      <c r="E205" s="5" t="s">
        <v>28</v>
      </c>
      <c r="F205" s="5">
        <v>4</v>
      </c>
      <c r="G205" s="5" t="s">
        <v>24</v>
      </c>
      <c r="H205" s="5">
        <v>0</v>
      </c>
      <c r="I205" s="5" t="s">
        <v>59</v>
      </c>
    </row>
    <row r="206" spans="1:9" ht="15" customHeight="1" x14ac:dyDescent="0.25">
      <c r="A206" s="5">
        <v>1</v>
      </c>
      <c r="B206" s="5" t="s">
        <v>80</v>
      </c>
      <c r="C206" s="5" t="s">
        <v>80</v>
      </c>
      <c r="D206" s="5" t="s">
        <v>70</v>
      </c>
      <c r="E206" s="5" t="s">
        <v>2</v>
      </c>
      <c r="F206" s="5">
        <v>0</v>
      </c>
      <c r="G206" s="5" t="s">
        <v>26</v>
      </c>
      <c r="H206" s="5">
        <v>0</v>
      </c>
      <c r="I206" s="5" t="s">
        <v>2</v>
      </c>
    </row>
    <row r="207" spans="1:9" ht="15" customHeight="1" x14ac:dyDescent="0.25">
      <c r="A207" s="5">
        <v>2</v>
      </c>
      <c r="B207" s="5" t="s">
        <v>66</v>
      </c>
      <c r="C207" s="5" t="s">
        <v>67</v>
      </c>
      <c r="D207" s="5" t="s">
        <v>68</v>
      </c>
      <c r="E207" s="5" t="s">
        <v>25</v>
      </c>
      <c r="F207" s="5">
        <v>2</v>
      </c>
      <c r="G207" s="14" t="s">
        <v>33</v>
      </c>
      <c r="H207" s="5">
        <v>0</v>
      </c>
      <c r="I207" s="5" t="s">
        <v>59</v>
      </c>
    </row>
    <row r="208" spans="1:9" ht="15" customHeight="1" x14ac:dyDescent="0.25">
      <c r="A208" s="5">
        <v>2</v>
      </c>
      <c r="B208" s="5" t="s">
        <v>66</v>
      </c>
      <c r="C208" s="5" t="s">
        <v>67</v>
      </c>
      <c r="D208" s="5" t="s">
        <v>68</v>
      </c>
      <c r="E208" s="5" t="s">
        <v>31</v>
      </c>
      <c r="F208" s="5">
        <v>2</v>
      </c>
      <c r="G208" s="5" t="s">
        <v>30</v>
      </c>
      <c r="H208" s="5">
        <v>1</v>
      </c>
      <c r="I208" s="5" t="s">
        <v>59</v>
      </c>
    </row>
    <row r="209" spans="1:9" ht="15" customHeight="1" x14ac:dyDescent="0.25">
      <c r="A209" s="5">
        <v>2</v>
      </c>
      <c r="B209" s="5" t="s">
        <v>66</v>
      </c>
      <c r="C209" s="5" t="s">
        <v>67</v>
      </c>
      <c r="D209" s="5" t="s">
        <v>68</v>
      </c>
      <c r="E209" s="5" t="s">
        <v>27</v>
      </c>
      <c r="F209" s="5">
        <v>1</v>
      </c>
      <c r="G209" s="5" t="s">
        <v>24</v>
      </c>
      <c r="H209" s="5">
        <v>3</v>
      </c>
      <c r="I209" s="5" t="s">
        <v>59</v>
      </c>
    </row>
    <row r="210" spans="1:9" ht="15" customHeight="1" x14ac:dyDescent="0.25">
      <c r="A210" s="5">
        <v>2</v>
      </c>
      <c r="B210" s="5" t="s">
        <v>66</v>
      </c>
      <c r="C210" s="5" t="s">
        <v>67</v>
      </c>
      <c r="D210" s="5" t="s">
        <v>72</v>
      </c>
      <c r="E210" s="5" t="s">
        <v>25</v>
      </c>
      <c r="F210" s="5">
        <v>0</v>
      </c>
      <c r="G210" s="5" t="s">
        <v>26</v>
      </c>
      <c r="H210" s="5">
        <v>4</v>
      </c>
      <c r="I210" s="5" t="s">
        <v>59</v>
      </c>
    </row>
    <row r="211" spans="1:9" ht="15" customHeight="1" x14ac:dyDescent="0.25">
      <c r="A211" s="5">
        <v>2</v>
      </c>
      <c r="B211" s="5" t="s">
        <v>66</v>
      </c>
      <c r="C211" s="5" t="s">
        <v>71</v>
      </c>
      <c r="D211" s="5" t="s">
        <v>68</v>
      </c>
      <c r="E211" s="5" t="s">
        <v>2</v>
      </c>
      <c r="F211" s="5">
        <v>1</v>
      </c>
      <c r="G211" s="14" t="s">
        <v>31</v>
      </c>
      <c r="H211" s="5">
        <v>1</v>
      </c>
      <c r="I211" s="5" t="s">
        <v>2</v>
      </c>
    </row>
    <row r="212" spans="1:9" ht="15" customHeight="1" x14ac:dyDescent="0.25">
      <c r="A212" s="5">
        <v>2</v>
      </c>
      <c r="B212" s="5" t="s">
        <v>66</v>
      </c>
      <c r="C212" s="5" t="s">
        <v>71</v>
      </c>
      <c r="D212" s="5" t="s">
        <v>68</v>
      </c>
      <c r="E212" s="5" t="s">
        <v>29</v>
      </c>
      <c r="F212" s="5">
        <v>0</v>
      </c>
      <c r="G212" s="14" t="s">
        <v>34</v>
      </c>
      <c r="H212" s="5">
        <v>0</v>
      </c>
      <c r="I212" s="5" t="s">
        <v>34</v>
      </c>
    </row>
    <row r="213" spans="1:9" ht="15" customHeight="1" x14ac:dyDescent="0.25">
      <c r="A213" s="5">
        <v>2</v>
      </c>
      <c r="B213" s="5" t="s">
        <v>66</v>
      </c>
      <c r="C213" s="5" t="s">
        <v>71</v>
      </c>
      <c r="D213" s="5" t="s">
        <v>68</v>
      </c>
      <c r="E213" s="5" t="s">
        <v>24</v>
      </c>
      <c r="F213" s="5">
        <v>2</v>
      </c>
      <c r="G213" s="5" t="s">
        <v>27</v>
      </c>
      <c r="H213" s="5">
        <v>0</v>
      </c>
      <c r="I213" s="5" t="s">
        <v>59</v>
      </c>
    </row>
    <row r="214" spans="1:9" ht="15" customHeight="1" x14ac:dyDescent="0.25">
      <c r="A214" s="5">
        <v>2</v>
      </c>
      <c r="B214" s="5" t="s">
        <v>66</v>
      </c>
      <c r="C214" s="5" t="s">
        <v>71</v>
      </c>
      <c r="D214" s="5" t="s">
        <v>68</v>
      </c>
      <c r="E214" s="5" t="s">
        <v>25</v>
      </c>
      <c r="F214" s="5">
        <v>1</v>
      </c>
      <c r="G214" s="5" t="s">
        <v>28</v>
      </c>
      <c r="H214" s="5">
        <v>3</v>
      </c>
      <c r="I214" s="5" t="s">
        <v>59</v>
      </c>
    </row>
    <row r="215" spans="1:9" ht="15" customHeight="1" x14ac:dyDescent="0.25">
      <c r="A215" s="5">
        <v>2</v>
      </c>
      <c r="B215" s="5" t="s">
        <v>66</v>
      </c>
      <c r="C215" s="5" t="s">
        <v>71</v>
      </c>
      <c r="D215" s="5" t="s">
        <v>72</v>
      </c>
      <c r="E215" s="5" t="s">
        <v>30</v>
      </c>
      <c r="F215" s="5">
        <v>3</v>
      </c>
      <c r="G215" s="5" t="s">
        <v>26</v>
      </c>
      <c r="H215" s="5">
        <v>4</v>
      </c>
      <c r="I215" s="5" t="s">
        <v>59</v>
      </c>
    </row>
    <row r="216" spans="1:9" ht="15" customHeight="1" x14ac:dyDescent="0.25">
      <c r="A216" s="5">
        <v>2</v>
      </c>
      <c r="B216" s="5" t="s">
        <v>66</v>
      </c>
      <c r="C216" s="5" t="s">
        <v>71</v>
      </c>
      <c r="D216" s="5" t="s">
        <v>72</v>
      </c>
      <c r="E216" s="5" t="s">
        <v>34</v>
      </c>
      <c r="F216" s="5">
        <v>1</v>
      </c>
      <c r="G216" s="5" t="s">
        <v>2</v>
      </c>
      <c r="H216" s="5">
        <v>0</v>
      </c>
      <c r="I216" s="5" t="s">
        <v>59</v>
      </c>
    </row>
    <row r="217" spans="1:9" ht="15" customHeight="1" x14ac:dyDescent="0.25">
      <c r="A217" s="5">
        <v>2</v>
      </c>
      <c r="B217" s="5" t="s">
        <v>66</v>
      </c>
      <c r="C217" s="5" t="s">
        <v>71</v>
      </c>
      <c r="D217" s="5" t="s">
        <v>72</v>
      </c>
      <c r="E217" s="5" t="s">
        <v>32</v>
      </c>
      <c r="F217" s="5">
        <v>6</v>
      </c>
      <c r="G217" s="5" t="s">
        <v>28</v>
      </c>
      <c r="H217" s="5">
        <v>3</v>
      </c>
      <c r="I217" s="5" t="s">
        <v>59</v>
      </c>
    </row>
    <row r="218" spans="1:9" ht="15" customHeight="1" x14ac:dyDescent="0.25">
      <c r="A218" s="5">
        <v>2</v>
      </c>
      <c r="B218" s="5" t="s">
        <v>66</v>
      </c>
      <c r="C218" s="5" t="s">
        <v>71</v>
      </c>
      <c r="D218" s="5" t="s">
        <v>72</v>
      </c>
      <c r="E218" s="5" t="s">
        <v>33</v>
      </c>
      <c r="F218" s="5">
        <v>1</v>
      </c>
      <c r="G218" s="5" t="s">
        <v>24</v>
      </c>
      <c r="H218" s="5">
        <v>1</v>
      </c>
      <c r="I218" s="5" t="s">
        <v>24</v>
      </c>
    </row>
    <row r="219" spans="1:9" ht="15" customHeight="1" x14ac:dyDescent="0.25">
      <c r="A219" s="5">
        <v>2</v>
      </c>
      <c r="B219" s="5" t="s">
        <v>66</v>
      </c>
      <c r="C219" s="5" t="s">
        <v>73</v>
      </c>
      <c r="D219" s="5" t="s">
        <v>68</v>
      </c>
      <c r="E219" s="5" t="s">
        <v>33</v>
      </c>
      <c r="F219" s="5">
        <v>1</v>
      </c>
      <c r="G219" s="14" t="s">
        <v>27</v>
      </c>
      <c r="H219" s="5">
        <v>0</v>
      </c>
      <c r="I219" s="5" t="s">
        <v>59</v>
      </c>
    </row>
    <row r="220" spans="1:9" ht="15" customHeight="1" x14ac:dyDescent="0.25">
      <c r="A220" s="5">
        <v>2</v>
      </c>
      <c r="B220" s="5" t="s">
        <v>66</v>
      </c>
      <c r="C220" s="5" t="s">
        <v>73</v>
      </c>
      <c r="D220" s="5" t="s">
        <v>68</v>
      </c>
      <c r="E220" s="5" t="s">
        <v>30</v>
      </c>
      <c r="F220" s="5">
        <v>0</v>
      </c>
      <c r="G220" s="14" t="s">
        <v>29</v>
      </c>
      <c r="H220" s="5">
        <v>0</v>
      </c>
      <c r="I220" s="5" t="s">
        <v>30</v>
      </c>
    </row>
    <row r="221" spans="1:9" ht="15" customHeight="1" x14ac:dyDescent="0.25">
      <c r="A221" s="5">
        <v>2</v>
      </c>
      <c r="B221" s="5" t="s">
        <v>66</v>
      </c>
      <c r="C221" s="5" t="s">
        <v>73</v>
      </c>
      <c r="D221" s="5" t="s">
        <v>68</v>
      </c>
      <c r="E221" s="5" t="s">
        <v>28</v>
      </c>
      <c r="F221" s="5">
        <v>2</v>
      </c>
      <c r="G221" s="5" t="s">
        <v>34</v>
      </c>
      <c r="H221" s="5">
        <v>0</v>
      </c>
      <c r="I221" s="5" t="s">
        <v>59</v>
      </c>
    </row>
    <row r="222" spans="1:9" ht="15" customHeight="1" x14ac:dyDescent="0.25">
      <c r="A222" s="5">
        <v>2</v>
      </c>
      <c r="B222" s="5" t="s">
        <v>66</v>
      </c>
      <c r="C222" s="5" t="s">
        <v>73</v>
      </c>
      <c r="D222" s="5" t="s">
        <v>72</v>
      </c>
      <c r="E222" s="5" t="s">
        <v>24</v>
      </c>
      <c r="F222" s="5">
        <v>1</v>
      </c>
      <c r="G222" s="5" t="s">
        <v>25</v>
      </c>
      <c r="H222" s="10">
        <v>4</v>
      </c>
      <c r="I222" s="5" t="s">
        <v>59</v>
      </c>
    </row>
    <row r="223" spans="1:9" ht="15" customHeight="1" x14ac:dyDescent="0.25">
      <c r="A223" s="5">
        <v>2</v>
      </c>
      <c r="B223" s="5" t="s">
        <v>66</v>
      </c>
      <c r="C223" s="5" t="s">
        <v>73</v>
      </c>
      <c r="D223" s="5" t="s">
        <v>72</v>
      </c>
      <c r="E223" s="5" t="s">
        <v>2</v>
      </c>
      <c r="F223" s="5">
        <v>2</v>
      </c>
      <c r="G223" s="5" t="s">
        <v>30</v>
      </c>
      <c r="H223" s="10">
        <v>0</v>
      </c>
      <c r="I223" s="5" t="s">
        <v>59</v>
      </c>
    </row>
    <row r="224" spans="1:9" ht="15" customHeight="1" x14ac:dyDescent="0.25">
      <c r="A224" s="5">
        <v>2</v>
      </c>
      <c r="B224" s="5" t="s">
        <v>66</v>
      </c>
      <c r="C224" s="5" t="s">
        <v>73</v>
      </c>
      <c r="D224" s="5" t="s">
        <v>72</v>
      </c>
      <c r="E224" s="5" t="s">
        <v>26</v>
      </c>
      <c r="F224" s="5">
        <v>1</v>
      </c>
      <c r="G224" s="5" t="s">
        <v>33</v>
      </c>
      <c r="H224" s="5">
        <v>1</v>
      </c>
      <c r="I224" s="5" t="s">
        <v>33</v>
      </c>
    </row>
    <row r="225" spans="1:9" ht="15" customHeight="1" x14ac:dyDescent="0.25">
      <c r="A225" s="5">
        <v>2</v>
      </c>
      <c r="B225" s="5" t="s">
        <v>66</v>
      </c>
      <c r="C225" s="5" t="s">
        <v>73</v>
      </c>
      <c r="D225" s="5" t="s">
        <v>72</v>
      </c>
      <c r="E225" s="5" t="s">
        <v>28</v>
      </c>
      <c r="F225" s="5">
        <v>0</v>
      </c>
      <c r="G225" s="5" t="s">
        <v>31</v>
      </c>
      <c r="H225" s="5">
        <v>0</v>
      </c>
      <c r="I225" s="5" t="s">
        <v>28</v>
      </c>
    </row>
    <row r="226" spans="1:9" ht="15" customHeight="1" x14ac:dyDescent="0.25">
      <c r="A226" s="5">
        <v>2</v>
      </c>
      <c r="B226" s="5" t="s">
        <v>66</v>
      </c>
      <c r="C226" s="5" t="s">
        <v>73</v>
      </c>
      <c r="D226" s="5" t="s">
        <v>72</v>
      </c>
      <c r="E226" s="5" t="s">
        <v>24</v>
      </c>
      <c r="F226" s="5">
        <v>2</v>
      </c>
      <c r="G226" s="5" t="s">
        <v>34</v>
      </c>
      <c r="H226" s="5">
        <v>0</v>
      </c>
      <c r="I226" s="5" t="s">
        <v>59</v>
      </c>
    </row>
    <row r="227" spans="1:9" ht="15" customHeight="1" x14ac:dyDescent="0.25">
      <c r="A227" s="5">
        <v>2</v>
      </c>
      <c r="B227" s="5" t="s">
        <v>66</v>
      </c>
      <c r="C227" s="5" t="s">
        <v>74</v>
      </c>
      <c r="D227" s="5" t="s">
        <v>68</v>
      </c>
      <c r="E227" s="5" t="s">
        <v>33</v>
      </c>
      <c r="F227" s="5">
        <v>2</v>
      </c>
      <c r="G227" s="5" t="s">
        <v>30</v>
      </c>
      <c r="H227" s="5">
        <v>0</v>
      </c>
      <c r="I227" s="5" t="s">
        <v>59</v>
      </c>
    </row>
    <row r="228" spans="1:9" ht="15" customHeight="1" x14ac:dyDescent="0.25">
      <c r="A228" s="5">
        <v>2</v>
      </c>
      <c r="B228" s="5" t="s">
        <v>66</v>
      </c>
      <c r="C228" s="5" t="s">
        <v>74</v>
      </c>
      <c r="D228" s="5" t="s">
        <v>68</v>
      </c>
      <c r="E228" s="5" t="s">
        <v>27</v>
      </c>
      <c r="F228" s="5">
        <v>0</v>
      </c>
      <c r="G228" s="5" t="s">
        <v>34</v>
      </c>
      <c r="H228" s="5">
        <v>1</v>
      </c>
      <c r="I228" s="5" t="s">
        <v>60</v>
      </c>
    </row>
    <row r="229" spans="1:9" ht="15" customHeight="1" x14ac:dyDescent="0.25">
      <c r="A229" s="5">
        <v>2</v>
      </c>
      <c r="B229" s="5" t="s">
        <v>66</v>
      </c>
      <c r="C229" s="5" t="s">
        <v>74</v>
      </c>
      <c r="D229" s="5" t="s">
        <v>68</v>
      </c>
      <c r="E229" s="5" t="s">
        <v>34</v>
      </c>
      <c r="F229" s="5">
        <v>2</v>
      </c>
      <c r="G229" s="5" t="s">
        <v>30</v>
      </c>
      <c r="H229" s="5">
        <v>0</v>
      </c>
      <c r="I229" s="5" t="s">
        <v>59</v>
      </c>
    </row>
    <row r="230" spans="1:9" ht="15" customHeight="1" x14ac:dyDescent="0.25">
      <c r="A230" s="5">
        <v>2</v>
      </c>
      <c r="B230" s="5" t="s">
        <v>66</v>
      </c>
      <c r="C230" s="5" t="s">
        <v>71</v>
      </c>
      <c r="D230" s="5" t="s">
        <v>72</v>
      </c>
      <c r="E230" s="5" t="s">
        <v>25</v>
      </c>
      <c r="F230" s="5">
        <v>1</v>
      </c>
      <c r="G230" s="5" t="s">
        <v>28</v>
      </c>
      <c r="H230" s="5">
        <v>3</v>
      </c>
      <c r="I230" s="5" t="s">
        <v>59</v>
      </c>
    </row>
    <row r="231" spans="1:9" ht="15" customHeight="1" x14ac:dyDescent="0.25">
      <c r="A231" s="5">
        <v>2</v>
      </c>
      <c r="B231" s="5" t="s">
        <v>66</v>
      </c>
      <c r="C231" s="5" t="s">
        <v>73</v>
      </c>
      <c r="D231" s="5" t="s">
        <v>72</v>
      </c>
      <c r="E231" s="5" t="s">
        <v>26</v>
      </c>
      <c r="F231" s="5">
        <v>2</v>
      </c>
      <c r="G231" s="5" t="s">
        <v>27</v>
      </c>
      <c r="H231" s="5">
        <v>0</v>
      </c>
      <c r="I231" s="5" t="s">
        <v>59</v>
      </c>
    </row>
    <row r="232" spans="1:9" ht="15" customHeight="1" x14ac:dyDescent="0.25">
      <c r="A232" s="5">
        <v>2</v>
      </c>
      <c r="B232" s="5" t="s">
        <v>75</v>
      </c>
      <c r="C232" s="5" t="s">
        <v>75</v>
      </c>
      <c r="D232" s="5" t="s">
        <v>59</v>
      </c>
      <c r="E232" s="5" t="s">
        <v>33</v>
      </c>
      <c r="F232" s="8">
        <v>0</v>
      </c>
      <c r="G232" s="5" t="s">
        <v>30</v>
      </c>
      <c r="H232" s="8">
        <v>1</v>
      </c>
      <c r="I232" s="5" t="s">
        <v>59</v>
      </c>
    </row>
    <row r="233" spans="1:9" ht="15" customHeight="1" x14ac:dyDescent="0.25">
      <c r="A233" s="5">
        <v>2</v>
      </c>
      <c r="B233" s="5" t="s">
        <v>75</v>
      </c>
      <c r="C233" s="5" t="s">
        <v>75</v>
      </c>
      <c r="D233" s="5" t="s">
        <v>59</v>
      </c>
      <c r="E233" s="5" t="s">
        <v>31</v>
      </c>
      <c r="F233" s="8">
        <v>1</v>
      </c>
      <c r="G233" s="5" t="s">
        <v>33</v>
      </c>
      <c r="H233" s="8">
        <v>0</v>
      </c>
      <c r="I233" s="5" t="s">
        <v>59</v>
      </c>
    </row>
    <row r="234" spans="1:9" ht="15" customHeight="1" x14ac:dyDescent="0.25">
      <c r="A234" s="5">
        <v>2</v>
      </c>
      <c r="B234" s="5" t="s">
        <v>75</v>
      </c>
      <c r="C234" s="5" t="s">
        <v>75</v>
      </c>
      <c r="D234" s="5" t="s">
        <v>59</v>
      </c>
      <c r="E234" s="5" t="s">
        <v>29</v>
      </c>
      <c r="F234" s="8">
        <v>0</v>
      </c>
      <c r="G234" s="5" t="s">
        <v>26</v>
      </c>
      <c r="H234" s="8">
        <v>2</v>
      </c>
      <c r="I234" s="5" t="s">
        <v>59</v>
      </c>
    </row>
    <row r="235" spans="1:9" ht="15" customHeight="1" x14ac:dyDescent="0.25">
      <c r="A235" s="5">
        <v>2</v>
      </c>
      <c r="B235" s="5" t="s">
        <v>75</v>
      </c>
      <c r="C235" s="5" t="s">
        <v>75</v>
      </c>
      <c r="D235" s="5" t="s">
        <v>59</v>
      </c>
      <c r="E235" s="5" t="s">
        <v>24</v>
      </c>
      <c r="F235" s="8">
        <v>4</v>
      </c>
      <c r="G235" s="5" t="s">
        <v>30</v>
      </c>
      <c r="H235" s="8">
        <v>0</v>
      </c>
      <c r="I235" s="5" t="s">
        <v>59</v>
      </c>
    </row>
    <row r="236" spans="1:9" ht="15" customHeight="1" x14ac:dyDescent="0.25">
      <c r="A236" s="5">
        <v>2</v>
      </c>
      <c r="B236" s="5" t="s">
        <v>75</v>
      </c>
      <c r="C236" s="5" t="s">
        <v>75</v>
      </c>
      <c r="D236" s="5" t="s">
        <v>59</v>
      </c>
      <c r="E236" s="5" t="s">
        <v>25</v>
      </c>
      <c r="F236" s="8">
        <v>0</v>
      </c>
      <c r="G236" s="5" t="s">
        <v>31</v>
      </c>
      <c r="H236" s="8">
        <v>0</v>
      </c>
      <c r="I236" s="5" t="s">
        <v>59</v>
      </c>
    </row>
    <row r="237" spans="1:9" ht="15" customHeight="1" x14ac:dyDescent="0.25">
      <c r="A237" s="5">
        <v>2</v>
      </c>
      <c r="B237" s="5" t="s">
        <v>75</v>
      </c>
      <c r="C237" s="5" t="s">
        <v>75</v>
      </c>
      <c r="D237" s="5" t="s">
        <v>59</v>
      </c>
      <c r="E237" s="5" t="s">
        <v>26</v>
      </c>
      <c r="F237" s="8">
        <v>2</v>
      </c>
      <c r="G237" s="5" t="s">
        <v>33</v>
      </c>
      <c r="H237" s="8">
        <v>1</v>
      </c>
      <c r="I237" s="5" t="s">
        <v>59</v>
      </c>
    </row>
    <row r="238" spans="1:9" ht="15" customHeight="1" x14ac:dyDescent="0.25">
      <c r="A238" s="5">
        <v>2</v>
      </c>
      <c r="B238" s="5" t="s">
        <v>75</v>
      </c>
      <c r="C238" s="5" t="s">
        <v>75</v>
      </c>
      <c r="D238" s="5" t="s">
        <v>59</v>
      </c>
      <c r="E238" s="5" t="s">
        <v>2</v>
      </c>
      <c r="F238" s="8">
        <v>2</v>
      </c>
      <c r="G238" s="5" t="s">
        <v>30</v>
      </c>
      <c r="H238" s="8">
        <v>0</v>
      </c>
      <c r="I238" s="5" t="s">
        <v>59</v>
      </c>
    </row>
    <row r="239" spans="1:9" ht="15" customHeight="1" x14ac:dyDescent="0.25">
      <c r="A239" s="5">
        <v>2</v>
      </c>
      <c r="B239" s="5" t="s">
        <v>75</v>
      </c>
      <c r="C239" s="5" t="s">
        <v>75</v>
      </c>
      <c r="D239" s="5" t="s">
        <v>59</v>
      </c>
      <c r="E239" s="5" t="s">
        <v>31</v>
      </c>
      <c r="F239" s="8">
        <v>1</v>
      </c>
      <c r="G239" s="5" t="s">
        <v>29</v>
      </c>
      <c r="H239" s="8">
        <v>0</v>
      </c>
      <c r="I239" s="5" t="s">
        <v>59</v>
      </c>
    </row>
    <row r="240" spans="1:9" ht="15" customHeight="1" x14ac:dyDescent="0.25">
      <c r="A240" s="5">
        <v>2</v>
      </c>
      <c r="B240" s="5" t="s">
        <v>75</v>
      </c>
      <c r="C240" s="5" t="s">
        <v>75</v>
      </c>
      <c r="D240" s="5" t="s">
        <v>59</v>
      </c>
      <c r="E240" s="5" t="s">
        <v>26</v>
      </c>
      <c r="F240" s="8">
        <v>0</v>
      </c>
      <c r="G240" s="5" t="s">
        <v>2</v>
      </c>
      <c r="H240" s="8">
        <v>0</v>
      </c>
      <c r="I240" s="5" t="s">
        <v>59</v>
      </c>
    </row>
    <row r="241" spans="1:9" ht="15" customHeight="1" x14ac:dyDescent="0.25">
      <c r="A241" s="5">
        <v>2</v>
      </c>
      <c r="B241" s="5" t="s">
        <v>75</v>
      </c>
      <c r="C241" s="5" t="s">
        <v>75</v>
      </c>
      <c r="D241" s="5" t="s">
        <v>59</v>
      </c>
      <c r="E241" s="5" t="s">
        <v>28</v>
      </c>
      <c r="F241" s="8">
        <v>2</v>
      </c>
      <c r="G241" s="5" t="s">
        <v>27</v>
      </c>
      <c r="H241" s="8">
        <v>0</v>
      </c>
      <c r="I241" s="5" t="s">
        <v>59</v>
      </c>
    </row>
    <row r="242" spans="1:9" ht="15" customHeight="1" x14ac:dyDescent="0.25">
      <c r="A242" s="5">
        <v>2</v>
      </c>
      <c r="B242" s="5" t="s">
        <v>75</v>
      </c>
      <c r="C242" s="5" t="s">
        <v>75</v>
      </c>
      <c r="D242" s="5" t="s">
        <v>59</v>
      </c>
      <c r="E242" s="5" t="s">
        <v>26</v>
      </c>
      <c r="F242" s="8">
        <v>2</v>
      </c>
      <c r="G242" s="5" t="s">
        <v>32</v>
      </c>
      <c r="H242" s="8">
        <v>0</v>
      </c>
      <c r="I242" s="5" t="s">
        <v>59</v>
      </c>
    </row>
    <row r="243" spans="1:9" ht="15" customHeight="1" x14ac:dyDescent="0.25">
      <c r="A243" s="5">
        <v>2</v>
      </c>
      <c r="B243" s="5" t="s">
        <v>75</v>
      </c>
      <c r="C243" s="5" t="s">
        <v>75</v>
      </c>
      <c r="D243" s="5" t="s">
        <v>59</v>
      </c>
      <c r="E243" s="5" t="s">
        <v>25</v>
      </c>
      <c r="F243" s="8">
        <v>1</v>
      </c>
      <c r="G243" s="5" t="s">
        <v>33</v>
      </c>
      <c r="H243" s="8">
        <v>0</v>
      </c>
      <c r="I243" s="5" t="s">
        <v>59</v>
      </c>
    </row>
    <row r="244" spans="1:9" ht="15" customHeight="1" x14ac:dyDescent="0.25">
      <c r="A244" s="5">
        <v>2</v>
      </c>
      <c r="B244" s="5" t="s">
        <v>75</v>
      </c>
      <c r="C244" s="5" t="s">
        <v>75</v>
      </c>
      <c r="D244" s="5" t="s">
        <v>59</v>
      </c>
      <c r="E244" s="5" t="s">
        <v>27</v>
      </c>
      <c r="F244" s="8">
        <v>0</v>
      </c>
      <c r="G244" s="5" t="s">
        <v>32</v>
      </c>
      <c r="H244" s="8">
        <v>1</v>
      </c>
      <c r="I244" s="5" t="s">
        <v>59</v>
      </c>
    </row>
    <row r="245" spans="1:9" ht="15" customHeight="1" x14ac:dyDescent="0.25">
      <c r="A245" s="5">
        <v>2</v>
      </c>
      <c r="B245" s="5" t="s">
        <v>75</v>
      </c>
      <c r="C245" s="5" t="s">
        <v>75</v>
      </c>
      <c r="D245" s="5" t="s">
        <v>59</v>
      </c>
      <c r="E245" s="5" t="s">
        <v>34</v>
      </c>
      <c r="F245" s="8">
        <v>0</v>
      </c>
      <c r="G245" s="5" t="s">
        <v>35</v>
      </c>
      <c r="H245" s="8">
        <v>0</v>
      </c>
      <c r="I245" s="5" t="s">
        <v>59</v>
      </c>
    </row>
    <row r="246" spans="1:9" ht="15" customHeight="1" x14ac:dyDescent="0.25">
      <c r="A246" s="5">
        <v>2</v>
      </c>
      <c r="B246" s="5" t="s">
        <v>75</v>
      </c>
      <c r="C246" s="5" t="s">
        <v>75</v>
      </c>
      <c r="D246" s="5" t="s">
        <v>59</v>
      </c>
      <c r="E246" s="5" t="s">
        <v>24</v>
      </c>
      <c r="F246" s="8">
        <v>0</v>
      </c>
      <c r="G246" s="5" t="s">
        <v>2</v>
      </c>
      <c r="H246" s="8">
        <v>1</v>
      </c>
      <c r="I246" s="5" t="s">
        <v>59</v>
      </c>
    </row>
    <row r="247" spans="1:9" ht="15" customHeight="1" x14ac:dyDescent="0.25">
      <c r="A247" s="5">
        <v>2</v>
      </c>
      <c r="B247" s="5" t="s">
        <v>75</v>
      </c>
      <c r="C247" s="5" t="s">
        <v>75</v>
      </c>
      <c r="D247" s="5" t="s">
        <v>59</v>
      </c>
      <c r="E247" s="5" t="s">
        <v>35</v>
      </c>
      <c r="F247" s="8">
        <v>0</v>
      </c>
      <c r="G247" s="5" t="s">
        <v>25</v>
      </c>
      <c r="H247" s="8">
        <v>4</v>
      </c>
      <c r="I247" s="5" t="s">
        <v>59</v>
      </c>
    </row>
    <row r="248" spans="1:9" ht="15" customHeight="1" x14ac:dyDescent="0.25">
      <c r="A248" s="5">
        <v>2</v>
      </c>
      <c r="B248" s="5" t="s">
        <v>75</v>
      </c>
      <c r="C248" s="5" t="s">
        <v>75</v>
      </c>
      <c r="D248" s="5" t="s">
        <v>59</v>
      </c>
      <c r="E248" s="5" t="s">
        <v>26</v>
      </c>
      <c r="F248" s="8">
        <v>1</v>
      </c>
      <c r="G248" s="5" t="s">
        <v>24</v>
      </c>
      <c r="H248" s="8">
        <v>1</v>
      </c>
      <c r="I248" s="5" t="s">
        <v>59</v>
      </c>
    </row>
    <row r="249" spans="1:9" ht="15" customHeight="1" x14ac:dyDescent="0.25">
      <c r="A249" s="5">
        <v>2</v>
      </c>
      <c r="B249" s="5" t="s">
        <v>75</v>
      </c>
      <c r="C249" s="5" t="s">
        <v>75</v>
      </c>
      <c r="D249" s="5" t="s">
        <v>59</v>
      </c>
      <c r="E249" s="5" t="s">
        <v>35</v>
      </c>
      <c r="F249" s="8">
        <v>0</v>
      </c>
      <c r="G249" s="5" t="s">
        <v>31</v>
      </c>
      <c r="H249" s="8">
        <v>0</v>
      </c>
      <c r="I249" s="5" t="s">
        <v>59</v>
      </c>
    </row>
    <row r="250" spans="1:9" ht="15" customHeight="1" x14ac:dyDescent="0.25">
      <c r="A250" s="5">
        <v>2</v>
      </c>
      <c r="B250" s="5" t="s">
        <v>75</v>
      </c>
      <c r="C250" s="5" t="s">
        <v>75</v>
      </c>
      <c r="D250" s="5" t="s">
        <v>59</v>
      </c>
      <c r="E250" s="5" t="s">
        <v>28</v>
      </c>
      <c r="F250" s="8">
        <v>5</v>
      </c>
      <c r="G250" s="5" t="s">
        <v>35</v>
      </c>
      <c r="H250" s="8">
        <v>1</v>
      </c>
      <c r="I250" s="5" t="s">
        <v>59</v>
      </c>
    </row>
    <row r="251" spans="1:9" ht="15" customHeight="1" x14ac:dyDescent="0.25">
      <c r="A251" s="5">
        <v>2</v>
      </c>
      <c r="B251" s="5" t="s">
        <v>75</v>
      </c>
      <c r="C251" s="5" t="s">
        <v>75</v>
      </c>
      <c r="D251" s="5" t="s">
        <v>59</v>
      </c>
      <c r="E251" s="5" t="s">
        <v>2</v>
      </c>
      <c r="F251" s="5">
        <v>2</v>
      </c>
      <c r="G251" s="5" t="s">
        <v>35</v>
      </c>
      <c r="H251" s="5">
        <v>0</v>
      </c>
      <c r="I251" s="5" t="s">
        <v>59</v>
      </c>
    </row>
    <row r="252" spans="1:9" ht="15" customHeight="1" x14ac:dyDescent="0.25">
      <c r="A252" s="5">
        <v>2</v>
      </c>
      <c r="B252" s="5" t="s">
        <v>75</v>
      </c>
      <c r="C252" s="5" t="s">
        <v>75</v>
      </c>
      <c r="D252" s="5" t="s">
        <v>59</v>
      </c>
      <c r="E252" s="5" t="s">
        <v>25</v>
      </c>
      <c r="F252" s="5">
        <v>2</v>
      </c>
      <c r="G252" s="5" t="s">
        <v>26</v>
      </c>
      <c r="H252" s="5">
        <v>2</v>
      </c>
      <c r="I252" s="5" t="s">
        <v>59</v>
      </c>
    </row>
    <row r="253" spans="1:9" ht="15" customHeight="1" x14ac:dyDescent="0.25">
      <c r="A253" s="5">
        <v>2</v>
      </c>
      <c r="B253" s="5" t="s">
        <v>75</v>
      </c>
      <c r="C253" s="5" t="s">
        <v>75</v>
      </c>
      <c r="D253" s="5" t="s">
        <v>59</v>
      </c>
      <c r="E253" s="5" t="s">
        <v>35</v>
      </c>
      <c r="F253" s="5">
        <v>0</v>
      </c>
      <c r="G253" s="5" t="s">
        <v>24</v>
      </c>
      <c r="H253" s="5">
        <v>5</v>
      </c>
      <c r="I253" s="5" t="s">
        <v>59</v>
      </c>
    </row>
    <row r="254" spans="1:9" ht="15" customHeight="1" x14ac:dyDescent="0.25">
      <c r="A254" s="5">
        <v>2</v>
      </c>
      <c r="B254" s="5" t="s">
        <v>75</v>
      </c>
      <c r="C254" s="5" t="s">
        <v>75</v>
      </c>
      <c r="D254" s="5" t="s">
        <v>59</v>
      </c>
      <c r="E254" s="5" t="s">
        <v>28</v>
      </c>
      <c r="F254" s="5">
        <v>0</v>
      </c>
      <c r="G254" s="5" t="s">
        <v>26</v>
      </c>
      <c r="H254" s="5">
        <v>0</v>
      </c>
      <c r="I254" s="5" t="s">
        <v>59</v>
      </c>
    </row>
    <row r="255" spans="1:9" ht="15" customHeight="1" x14ac:dyDescent="0.25">
      <c r="A255" s="5">
        <v>2</v>
      </c>
      <c r="B255" s="5" t="s">
        <v>75</v>
      </c>
      <c r="C255" s="5" t="s">
        <v>75</v>
      </c>
      <c r="D255" s="5" t="s">
        <v>59</v>
      </c>
      <c r="E255" s="5" t="s">
        <v>27</v>
      </c>
      <c r="F255" s="5">
        <v>1</v>
      </c>
      <c r="G255" s="5" t="s">
        <v>24</v>
      </c>
      <c r="H255" s="5">
        <v>3</v>
      </c>
      <c r="I255" s="5" t="s">
        <v>59</v>
      </c>
    </row>
    <row r="256" spans="1:9" ht="15" customHeight="1" x14ac:dyDescent="0.25">
      <c r="A256" s="5">
        <v>2</v>
      </c>
      <c r="B256" s="5" t="s">
        <v>75</v>
      </c>
      <c r="C256" s="5" t="s">
        <v>75</v>
      </c>
      <c r="D256" s="5" t="s">
        <v>59</v>
      </c>
      <c r="E256" s="5" t="s">
        <v>25</v>
      </c>
      <c r="F256" s="5">
        <v>3</v>
      </c>
      <c r="G256" s="5" t="s">
        <v>35</v>
      </c>
      <c r="H256" s="5">
        <v>0</v>
      </c>
      <c r="I256" s="5" t="s">
        <v>59</v>
      </c>
    </row>
    <row r="257" spans="1:9" ht="15" customHeight="1" x14ac:dyDescent="0.25">
      <c r="A257" s="5">
        <v>2</v>
      </c>
      <c r="B257" s="5" t="s">
        <v>57</v>
      </c>
      <c r="C257" s="5" t="s">
        <v>63</v>
      </c>
      <c r="D257" s="5" t="s">
        <v>59</v>
      </c>
      <c r="E257" s="5" t="s">
        <v>24</v>
      </c>
      <c r="F257" s="8">
        <v>2</v>
      </c>
      <c r="G257" s="5" t="s">
        <v>2</v>
      </c>
      <c r="H257" s="8">
        <v>0</v>
      </c>
      <c r="I257" s="5" t="s">
        <v>59</v>
      </c>
    </row>
    <row r="258" spans="1:9" ht="15" customHeight="1" x14ac:dyDescent="0.25">
      <c r="A258" s="5">
        <v>2</v>
      </c>
      <c r="B258" s="5" t="s">
        <v>57</v>
      </c>
      <c r="C258" s="5" t="s">
        <v>63</v>
      </c>
      <c r="D258" s="5" t="s">
        <v>59</v>
      </c>
      <c r="E258" s="5" t="s">
        <v>25</v>
      </c>
      <c r="F258" s="8">
        <v>0</v>
      </c>
      <c r="G258" s="5" t="s">
        <v>26</v>
      </c>
      <c r="H258" s="8">
        <v>1</v>
      </c>
      <c r="I258" s="5" t="s">
        <v>59</v>
      </c>
    </row>
    <row r="259" spans="1:9" ht="15" customHeight="1" x14ac:dyDescent="0.25">
      <c r="A259" s="5">
        <v>2</v>
      </c>
      <c r="B259" s="5" t="s">
        <v>57</v>
      </c>
      <c r="C259" s="5" t="s">
        <v>63</v>
      </c>
      <c r="D259" s="5" t="s">
        <v>59</v>
      </c>
      <c r="E259" s="5" t="s">
        <v>26</v>
      </c>
      <c r="F259" s="8">
        <v>2</v>
      </c>
      <c r="G259" s="5" t="s">
        <v>24</v>
      </c>
      <c r="H259" s="8">
        <v>0</v>
      </c>
      <c r="I259" s="5" t="s">
        <v>59</v>
      </c>
    </row>
    <row r="260" spans="1:9" ht="15" customHeight="1" x14ac:dyDescent="0.25">
      <c r="A260" s="5">
        <v>2</v>
      </c>
      <c r="B260" s="5" t="s">
        <v>57</v>
      </c>
      <c r="C260" s="5" t="s">
        <v>63</v>
      </c>
      <c r="D260" s="5" t="s">
        <v>59</v>
      </c>
      <c r="E260" s="5" t="s">
        <v>26</v>
      </c>
      <c r="F260" s="8">
        <v>1</v>
      </c>
      <c r="G260" s="5" t="s">
        <v>31</v>
      </c>
      <c r="H260" s="8">
        <v>0</v>
      </c>
      <c r="I260" s="5" t="s">
        <v>59</v>
      </c>
    </row>
    <row r="261" spans="1:9" ht="15" customHeight="1" x14ac:dyDescent="0.25">
      <c r="A261" s="5">
        <v>2</v>
      </c>
      <c r="B261" s="5" t="s">
        <v>57</v>
      </c>
      <c r="C261" s="5" t="s">
        <v>63</v>
      </c>
      <c r="D261" s="5" t="s">
        <v>59</v>
      </c>
      <c r="E261" s="5" t="s">
        <v>24</v>
      </c>
      <c r="F261" s="8">
        <v>3</v>
      </c>
      <c r="G261" s="5" t="s">
        <v>31</v>
      </c>
      <c r="H261" s="8">
        <v>1</v>
      </c>
      <c r="I261" s="5" t="s">
        <v>59</v>
      </c>
    </row>
    <row r="262" spans="1:9" ht="15" customHeight="1" x14ac:dyDescent="0.25">
      <c r="A262" s="5">
        <v>2</v>
      </c>
      <c r="B262" s="5" t="s">
        <v>57</v>
      </c>
      <c r="C262" s="5" t="s">
        <v>63</v>
      </c>
      <c r="D262" s="5" t="s">
        <v>59</v>
      </c>
      <c r="E262" s="5" t="s">
        <v>25</v>
      </c>
      <c r="F262" s="8">
        <v>0</v>
      </c>
      <c r="G262" s="5" t="s">
        <v>2</v>
      </c>
      <c r="H262" s="8">
        <v>2</v>
      </c>
      <c r="I262" s="5" t="s">
        <v>59</v>
      </c>
    </row>
    <row r="263" spans="1:9" ht="15" customHeight="1" x14ac:dyDescent="0.25">
      <c r="A263" s="5">
        <v>2</v>
      </c>
      <c r="B263" s="5" t="s">
        <v>57</v>
      </c>
      <c r="C263" s="5" t="s">
        <v>63</v>
      </c>
      <c r="D263" s="5" t="s">
        <v>59</v>
      </c>
      <c r="E263" s="5" t="s">
        <v>31</v>
      </c>
      <c r="F263" s="8">
        <v>0</v>
      </c>
      <c r="G263" s="5" t="s">
        <v>28</v>
      </c>
      <c r="H263" s="8">
        <v>3</v>
      </c>
      <c r="I263" s="5" t="s">
        <v>59</v>
      </c>
    </row>
    <row r="264" spans="1:9" ht="15" customHeight="1" x14ac:dyDescent="0.25">
      <c r="A264" s="5">
        <v>2</v>
      </c>
      <c r="B264" s="5" t="s">
        <v>57</v>
      </c>
      <c r="C264" s="5" t="s">
        <v>63</v>
      </c>
      <c r="D264" s="5" t="s">
        <v>59</v>
      </c>
      <c r="E264" s="5" t="s">
        <v>28</v>
      </c>
      <c r="F264" s="8">
        <v>3</v>
      </c>
      <c r="G264" s="5" t="s">
        <v>26</v>
      </c>
      <c r="H264" s="8">
        <v>0</v>
      </c>
      <c r="I264" s="5" t="s">
        <v>59</v>
      </c>
    </row>
    <row r="265" spans="1:9" ht="15" customHeight="1" x14ac:dyDescent="0.25">
      <c r="A265" s="5">
        <v>2</v>
      </c>
      <c r="B265" s="5" t="s">
        <v>57</v>
      </c>
      <c r="C265" s="5" t="s">
        <v>63</v>
      </c>
      <c r="D265" s="5" t="s">
        <v>59</v>
      </c>
      <c r="E265" s="5" t="s">
        <v>31</v>
      </c>
      <c r="F265" s="8">
        <v>0</v>
      </c>
      <c r="G265" s="5" t="s">
        <v>25</v>
      </c>
      <c r="H265" s="8">
        <v>1</v>
      </c>
      <c r="I265" s="5" t="s">
        <v>59</v>
      </c>
    </row>
    <row r="266" spans="1:9" ht="15" customHeight="1" x14ac:dyDescent="0.25">
      <c r="A266" s="5">
        <v>2</v>
      </c>
      <c r="B266" s="5" t="s">
        <v>57</v>
      </c>
      <c r="C266" s="5" t="s">
        <v>63</v>
      </c>
      <c r="D266" s="5" t="s">
        <v>59</v>
      </c>
      <c r="E266" s="5" t="s">
        <v>26</v>
      </c>
      <c r="F266" s="8">
        <v>2</v>
      </c>
      <c r="G266" s="5" t="s">
        <v>2</v>
      </c>
      <c r="H266" s="8">
        <v>0</v>
      </c>
      <c r="I266" s="5" t="s">
        <v>59</v>
      </c>
    </row>
    <row r="267" spans="1:9" ht="15" customHeight="1" x14ac:dyDescent="0.25">
      <c r="A267" s="5">
        <v>2</v>
      </c>
      <c r="B267" s="5" t="s">
        <v>57</v>
      </c>
      <c r="C267" s="5" t="s">
        <v>63</v>
      </c>
      <c r="D267" s="5" t="s">
        <v>59</v>
      </c>
      <c r="E267" s="5" t="s">
        <v>31</v>
      </c>
      <c r="F267" s="8">
        <v>0</v>
      </c>
      <c r="G267" s="5" t="s">
        <v>2</v>
      </c>
      <c r="H267" s="8">
        <v>1</v>
      </c>
      <c r="I267" s="5" t="s">
        <v>59</v>
      </c>
    </row>
    <row r="268" spans="1:9" ht="15" customHeight="1" x14ac:dyDescent="0.25">
      <c r="A268" s="5">
        <v>2</v>
      </c>
      <c r="B268" s="5" t="s">
        <v>57</v>
      </c>
      <c r="C268" s="5" t="s">
        <v>63</v>
      </c>
      <c r="D268" s="5" t="s">
        <v>59</v>
      </c>
      <c r="E268" s="5" t="s">
        <v>31</v>
      </c>
      <c r="F268" s="8">
        <v>0</v>
      </c>
      <c r="G268" s="5" t="s">
        <v>24</v>
      </c>
      <c r="H268" s="8">
        <v>1</v>
      </c>
      <c r="I268" s="5" t="s">
        <v>59</v>
      </c>
    </row>
    <row r="269" spans="1:9" ht="15" customHeight="1" x14ac:dyDescent="0.25">
      <c r="A269" s="5">
        <v>2</v>
      </c>
      <c r="B269" s="5" t="s">
        <v>57</v>
      </c>
      <c r="C269" s="5" t="s">
        <v>63</v>
      </c>
      <c r="D269" s="5" t="s">
        <v>59</v>
      </c>
      <c r="E269" s="5" t="s">
        <v>28</v>
      </c>
      <c r="F269" s="8">
        <v>2</v>
      </c>
      <c r="G269" s="5" t="s">
        <v>26</v>
      </c>
      <c r="H269" s="8">
        <v>1</v>
      </c>
      <c r="I269" s="5" t="s">
        <v>59</v>
      </c>
    </row>
    <row r="270" spans="1:9" ht="15" customHeight="1" x14ac:dyDescent="0.25">
      <c r="A270" s="5">
        <v>2</v>
      </c>
      <c r="B270" s="5" t="s">
        <v>57</v>
      </c>
      <c r="C270" s="5" t="s">
        <v>63</v>
      </c>
      <c r="D270" s="5" t="s">
        <v>59</v>
      </c>
      <c r="E270" s="5" t="s">
        <v>28</v>
      </c>
      <c r="F270" s="8">
        <v>5</v>
      </c>
      <c r="G270" s="5" t="s">
        <v>24</v>
      </c>
      <c r="H270" s="8">
        <v>0</v>
      </c>
      <c r="I270" s="5" t="s">
        <v>59</v>
      </c>
    </row>
    <row r="271" spans="1:9" ht="15" customHeight="1" x14ac:dyDescent="0.25">
      <c r="A271" s="5">
        <v>2</v>
      </c>
      <c r="B271" s="5" t="s">
        <v>57</v>
      </c>
      <c r="C271" s="5" t="s">
        <v>63</v>
      </c>
      <c r="D271" s="5" t="s">
        <v>59</v>
      </c>
      <c r="E271" s="5" t="s">
        <v>25</v>
      </c>
      <c r="F271" s="8">
        <v>1</v>
      </c>
      <c r="G271" s="5" t="s">
        <v>24</v>
      </c>
      <c r="H271" s="8">
        <v>2</v>
      </c>
      <c r="I271" s="5" t="s">
        <v>59</v>
      </c>
    </row>
    <row r="272" spans="1:9" ht="15" customHeight="1" x14ac:dyDescent="0.25">
      <c r="A272" s="5">
        <v>2</v>
      </c>
      <c r="B272" s="5" t="s">
        <v>57</v>
      </c>
      <c r="C272" s="5" t="s">
        <v>63</v>
      </c>
      <c r="D272" s="5" t="s">
        <v>59</v>
      </c>
      <c r="E272" s="5" t="s">
        <v>2</v>
      </c>
      <c r="F272" s="8">
        <v>0</v>
      </c>
      <c r="G272" s="5" t="s">
        <v>28</v>
      </c>
      <c r="H272" s="8">
        <v>0</v>
      </c>
      <c r="I272" s="5" t="s">
        <v>59</v>
      </c>
    </row>
    <row r="273" spans="1:9" ht="15" customHeight="1" x14ac:dyDescent="0.25">
      <c r="A273" s="5">
        <v>2</v>
      </c>
      <c r="B273" s="5" t="s">
        <v>57</v>
      </c>
      <c r="C273" s="5" t="s">
        <v>63</v>
      </c>
      <c r="D273" s="5" t="s">
        <v>59</v>
      </c>
      <c r="E273" s="5" t="s">
        <v>26</v>
      </c>
      <c r="F273" s="8">
        <v>4</v>
      </c>
      <c r="G273" s="5" t="s">
        <v>31</v>
      </c>
      <c r="H273" s="8">
        <v>0</v>
      </c>
      <c r="I273" s="5" t="s">
        <v>59</v>
      </c>
    </row>
    <row r="274" spans="1:9" ht="15" customHeight="1" x14ac:dyDescent="0.25">
      <c r="A274" s="5">
        <v>2</v>
      </c>
      <c r="B274" s="5" t="s">
        <v>57</v>
      </c>
      <c r="C274" s="5" t="s">
        <v>63</v>
      </c>
      <c r="D274" s="5" t="s">
        <v>59</v>
      </c>
      <c r="E274" s="5" t="s">
        <v>25</v>
      </c>
      <c r="F274" s="8">
        <v>0</v>
      </c>
      <c r="G274" s="5" t="s">
        <v>28</v>
      </c>
      <c r="H274" s="8">
        <v>3</v>
      </c>
      <c r="I274" s="5" t="s">
        <v>59</v>
      </c>
    </row>
    <row r="275" spans="1:9" ht="15" customHeight="1" x14ac:dyDescent="0.25">
      <c r="A275" s="5">
        <v>2</v>
      </c>
      <c r="B275" s="5" t="s">
        <v>57</v>
      </c>
      <c r="C275" s="5" t="s">
        <v>63</v>
      </c>
      <c r="D275" s="5" t="s">
        <v>59</v>
      </c>
      <c r="E275" s="5" t="s">
        <v>26</v>
      </c>
      <c r="F275" s="8">
        <v>3</v>
      </c>
      <c r="G275" s="5" t="s">
        <v>25</v>
      </c>
      <c r="H275" s="8">
        <v>0</v>
      </c>
      <c r="I275" s="5" t="s">
        <v>59</v>
      </c>
    </row>
    <row r="276" spans="1:9" ht="15" customHeight="1" x14ac:dyDescent="0.25">
      <c r="A276" s="5">
        <v>2</v>
      </c>
      <c r="B276" s="5" t="s">
        <v>57</v>
      </c>
      <c r="C276" s="5" t="s">
        <v>64</v>
      </c>
      <c r="D276" s="5" t="s">
        <v>59</v>
      </c>
      <c r="E276" s="5" t="s">
        <v>29</v>
      </c>
      <c r="F276" s="8">
        <v>1</v>
      </c>
      <c r="G276" s="5" t="s">
        <v>30</v>
      </c>
      <c r="H276" s="8">
        <v>1</v>
      </c>
      <c r="I276" s="5" t="s">
        <v>59</v>
      </c>
    </row>
    <row r="277" spans="1:9" ht="15" customHeight="1" x14ac:dyDescent="0.25">
      <c r="A277" s="5">
        <v>2</v>
      </c>
      <c r="B277" s="5" t="s">
        <v>57</v>
      </c>
      <c r="C277" s="5" t="s">
        <v>64</v>
      </c>
      <c r="D277" s="5" t="s">
        <v>59</v>
      </c>
      <c r="E277" s="5" t="s">
        <v>33</v>
      </c>
      <c r="F277" s="8">
        <v>0</v>
      </c>
      <c r="G277" s="5" t="s">
        <v>27</v>
      </c>
      <c r="H277" s="8">
        <v>0</v>
      </c>
      <c r="I277" s="5" t="s">
        <v>59</v>
      </c>
    </row>
    <row r="278" spans="1:9" ht="15" customHeight="1" x14ac:dyDescent="0.25">
      <c r="A278" s="5">
        <v>2</v>
      </c>
      <c r="B278" s="5" t="s">
        <v>57</v>
      </c>
      <c r="C278" s="5" t="s">
        <v>64</v>
      </c>
      <c r="D278" s="5" t="s">
        <v>59</v>
      </c>
      <c r="E278" s="5" t="s">
        <v>33</v>
      </c>
      <c r="F278" s="8">
        <v>2</v>
      </c>
      <c r="G278" s="5" t="s">
        <v>30</v>
      </c>
      <c r="H278" s="8">
        <v>0</v>
      </c>
      <c r="I278" s="5" t="s">
        <v>59</v>
      </c>
    </row>
    <row r="279" spans="1:9" ht="15" customHeight="1" x14ac:dyDescent="0.25">
      <c r="A279" s="5">
        <v>2</v>
      </c>
      <c r="B279" s="5" t="s">
        <v>57</v>
      </c>
      <c r="C279" s="5" t="s">
        <v>64</v>
      </c>
      <c r="D279" s="5" t="s">
        <v>59</v>
      </c>
      <c r="E279" s="5" t="s">
        <v>34</v>
      </c>
      <c r="F279" s="8">
        <v>0</v>
      </c>
      <c r="G279" s="5" t="s">
        <v>33</v>
      </c>
      <c r="H279" s="8">
        <v>1</v>
      </c>
      <c r="I279" s="5" t="s">
        <v>59</v>
      </c>
    </row>
    <row r="280" spans="1:9" ht="15" customHeight="1" x14ac:dyDescent="0.25">
      <c r="A280" s="5">
        <v>2</v>
      </c>
      <c r="B280" s="5" t="s">
        <v>57</v>
      </c>
      <c r="C280" s="5" t="s">
        <v>64</v>
      </c>
      <c r="D280" s="5" t="s">
        <v>59</v>
      </c>
      <c r="E280" s="5" t="s">
        <v>27</v>
      </c>
      <c r="F280" s="8">
        <v>1</v>
      </c>
      <c r="G280" s="5" t="s">
        <v>30</v>
      </c>
      <c r="H280" s="8">
        <v>0</v>
      </c>
      <c r="I280" s="5" t="s">
        <v>59</v>
      </c>
    </row>
    <row r="281" spans="1:9" ht="15" customHeight="1" x14ac:dyDescent="0.25">
      <c r="A281" s="5">
        <v>2</v>
      </c>
      <c r="B281" s="5" t="s">
        <v>57</v>
      </c>
      <c r="C281" s="5" t="s">
        <v>64</v>
      </c>
      <c r="D281" s="5" t="s">
        <v>59</v>
      </c>
      <c r="E281" s="5" t="s">
        <v>30</v>
      </c>
      <c r="F281" s="8">
        <v>0</v>
      </c>
      <c r="G281" s="5" t="s">
        <v>34</v>
      </c>
      <c r="H281" s="8">
        <v>4</v>
      </c>
      <c r="I281" s="5" t="s">
        <v>59</v>
      </c>
    </row>
    <row r="282" spans="1:9" ht="15" customHeight="1" x14ac:dyDescent="0.25">
      <c r="A282" s="5">
        <v>2</v>
      </c>
      <c r="B282" s="5" t="s">
        <v>57</v>
      </c>
      <c r="C282" s="5" t="s">
        <v>63</v>
      </c>
      <c r="D282" s="5" t="s">
        <v>59</v>
      </c>
      <c r="E282" s="5" t="s">
        <v>28</v>
      </c>
      <c r="F282" s="5">
        <v>2</v>
      </c>
      <c r="G282" s="5" t="s">
        <v>24</v>
      </c>
      <c r="H282" s="5">
        <v>0</v>
      </c>
      <c r="I282" s="5" t="s">
        <v>59</v>
      </c>
    </row>
    <row r="283" spans="1:9" ht="15" customHeight="1" x14ac:dyDescent="0.25">
      <c r="A283" s="5">
        <v>2</v>
      </c>
      <c r="B283" s="5" t="s">
        <v>57</v>
      </c>
      <c r="C283" s="5" t="s">
        <v>63</v>
      </c>
      <c r="D283" s="5" t="s">
        <v>59</v>
      </c>
      <c r="E283" s="5" t="s">
        <v>25</v>
      </c>
      <c r="F283" s="5">
        <v>2</v>
      </c>
      <c r="G283" s="5" t="s">
        <v>24</v>
      </c>
      <c r="H283" s="5">
        <v>1</v>
      </c>
      <c r="I283" s="5" t="s">
        <v>59</v>
      </c>
    </row>
    <row r="284" spans="1:9" ht="15" customHeight="1" x14ac:dyDescent="0.25">
      <c r="A284" s="5">
        <v>2</v>
      </c>
      <c r="B284" s="5" t="s">
        <v>57</v>
      </c>
      <c r="C284" s="5" t="s">
        <v>63</v>
      </c>
      <c r="D284" s="5" t="s">
        <v>59</v>
      </c>
      <c r="E284" s="5" t="s">
        <v>2</v>
      </c>
      <c r="F284" s="5">
        <v>0</v>
      </c>
      <c r="G284" s="5" t="s">
        <v>26</v>
      </c>
      <c r="H284" s="5">
        <v>1</v>
      </c>
      <c r="I284" s="5" t="s">
        <v>59</v>
      </c>
    </row>
    <row r="285" spans="1:9" ht="15" customHeight="1" x14ac:dyDescent="0.25">
      <c r="A285" s="5">
        <v>2</v>
      </c>
      <c r="B285" s="5" t="s">
        <v>57</v>
      </c>
      <c r="C285" s="5" t="s">
        <v>64</v>
      </c>
      <c r="D285" s="5" t="s">
        <v>59</v>
      </c>
      <c r="E285" s="5" t="s">
        <v>35</v>
      </c>
      <c r="F285" s="5">
        <v>0</v>
      </c>
      <c r="G285" s="5" t="s">
        <v>27</v>
      </c>
      <c r="H285" s="5">
        <v>0</v>
      </c>
      <c r="I285" s="5" t="s">
        <v>59</v>
      </c>
    </row>
    <row r="286" spans="1:9" ht="15" customHeight="1" x14ac:dyDescent="0.25">
      <c r="A286" s="5">
        <v>2</v>
      </c>
      <c r="B286" s="5" t="s">
        <v>80</v>
      </c>
      <c r="C286" s="5" t="s">
        <v>80</v>
      </c>
      <c r="D286" s="5" t="s">
        <v>83</v>
      </c>
      <c r="E286" s="5" t="s">
        <v>33</v>
      </c>
      <c r="F286" s="5">
        <v>0</v>
      </c>
      <c r="G286" s="5" t="s">
        <v>24</v>
      </c>
      <c r="H286" s="5">
        <v>2</v>
      </c>
      <c r="I286" s="5" t="s">
        <v>59</v>
      </c>
    </row>
    <row r="287" spans="1:9" ht="15" customHeight="1" x14ac:dyDescent="0.25">
      <c r="A287" s="5">
        <v>2</v>
      </c>
      <c r="B287" s="5" t="s">
        <v>80</v>
      </c>
      <c r="C287" s="5" t="s">
        <v>80</v>
      </c>
      <c r="D287" s="5" t="s">
        <v>83</v>
      </c>
      <c r="E287" s="5" t="s">
        <v>25</v>
      </c>
      <c r="F287" s="5">
        <v>0</v>
      </c>
      <c r="G287" s="5" t="s">
        <v>28</v>
      </c>
      <c r="H287" s="5">
        <v>2</v>
      </c>
      <c r="I287" s="5" t="s">
        <v>59</v>
      </c>
    </row>
    <row r="288" spans="1:9" ht="15" customHeight="1" x14ac:dyDescent="0.25">
      <c r="A288" s="5">
        <v>2</v>
      </c>
      <c r="B288" s="5" t="s">
        <v>80</v>
      </c>
      <c r="C288" s="5" t="s">
        <v>80</v>
      </c>
      <c r="D288" s="5" t="s">
        <v>83</v>
      </c>
      <c r="E288" s="5" t="s">
        <v>2</v>
      </c>
      <c r="F288" s="5">
        <v>1</v>
      </c>
      <c r="G288" s="5" t="s">
        <v>26</v>
      </c>
      <c r="H288" s="5">
        <v>1</v>
      </c>
      <c r="I288" s="5" t="s">
        <v>59</v>
      </c>
    </row>
    <row r="289" spans="1:9" ht="15" customHeight="1" x14ac:dyDescent="0.25">
      <c r="A289" s="5">
        <v>2</v>
      </c>
      <c r="B289" s="5" t="s">
        <v>80</v>
      </c>
      <c r="C289" s="5" t="s">
        <v>80</v>
      </c>
      <c r="D289" s="5" t="s">
        <v>83</v>
      </c>
      <c r="E289" s="5" t="s">
        <v>28</v>
      </c>
      <c r="F289" s="5">
        <v>4</v>
      </c>
      <c r="G289" s="5" t="s">
        <v>33</v>
      </c>
      <c r="H289" s="5">
        <v>0</v>
      </c>
      <c r="I289" s="5" t="s">
        <v>59</v>
      </c>
    </row>
    <row r="290" spans="1:9" ht="15" customHeight="1" x14ac:dyDescent="0.25">
      <c r="A290" s="5">
        <v>2</v>
      </c>
      <c r="B290" s="5" t="s">
        <v>80</v>
      </c>
      <c r="C290" s="5" t="s">
        <v>80</v>
      </c>
      <c r="D290" s="5" t="s">
        <v>83</v>
      </c>
      <c r="E290" s="5" t="s">
        <v>26</v>
      </c>
      <c r="F290" s="5">
        <v>2</v>
      </c>
      <c r="G290" s="5" t="s">
        <v>24</v>
      </c>
      <c r="H290" s="5">
        <v>0</v>
      </c>
      <c r="I290" s="5" t="s">
        <v>59</v>
      </c>
    </row>
    <row r="291" spans="1:9" ht="15" customHeight="1" x14ac:dyDescent="0.25">
      <c r="A291" s="5">
        <v>2</v>
      </c>
      <c r="B291" s="5" t="s">
        <v>80</v>
      </c>
      <c r="C291" s="5" t="s">
        <v>80</v>
      </c>
      <c r="D291" s="5" t="s">
        <v>83</v>
      </c>
      <c r="E291" s="5" t="s">
        <v>2</v>
      </c>
      <c r="F291" s="5">
        <v>1</v>
      </c>
      <c r="G291" s="5" t="s">
        <v>25</v>
      </c>
      <c r="H291" s="5">
        <v>0</v>
      </c>
      <c r="I291" s="5" t="s">
        <v>59</v>
      </c>
    </row>
    <row r="292" spans="1:9" ht="15" customHeight="1" x14ac:dyDescent="0.25">
      <c r="A292" s="5">
        <v>2</v>
      </c>
      <c r="B292" s="5" t="s">
        <v>80</v>
      </c>
      <c r="C292" s="5" t="s">
        <v>80</v>
      </c>
      <c r="D292" s="5" t="s">
        <v>83</v>
      </c>
      <c r="E292" s="5" t="s">
        <v>33</v>
      </c>
      <c r="F292" s="5">
        <v>0</v>
      </c>
      <c r="G292" s="5" t="s">
        <v>26</v>
      </c>
      <c r="H292" s="5">
        <v>4</v>
      </c>
      <c r="I292" s="5" t="s">
        <v>59</v>
      </c>
    </row>
    <row r="293" spans="1:9" ht="15" customHeight="1" x14ac:dyDescent="0.25">
      <c r="A293" s="5">
        <v>2</v>
      </c>
      <c r="B293" s="5" t="s">
        <v>80</v>
      </c>
      <c r="C293" s="5" t="s">
        <v>80</v>
      </c>
      <c r="D293" s="5" t="s">
        <v>83</v>
      </c>
      <c r="E293" s="5" t="s">
        <v>28</v>
      </c>
      <c r="F293" s="5">
        <v>0</v>
      </c>
      <c r="G293" s="5" t="s">
        <v>2</v>
      </c>
      <c r="H293" s="5">
        <v>0</v>
      </c>
      <c r="I293" s="5" t="s">
        <v>59</v>
      </c>
    </row>
    <row r="294" spans="1:9" ht="15" customHeight="1" x14ac:dyDescent="0.25">
      <c r="A294" s="5">
        <v>2</v>
      </c>
      <c r="B294" s="5" t="s">
        <v>80</v>
      </c>
      <c r="C294" s="5" t="s">
        <v>80</v>
      </c>
      <c r="D294" s="5" t="s">
        <v>83</v>
      </c>
      <c r="E294" s="5" t="s">
        <v>24</v>
      </c>
      <c r="F294" s="5">
        <v>2</v>
      </c>
      <c r="G294" s="5" t="s">
        <v>25</v>
      </c>
      <c r="H294" s="5">
        <v>1</v>
      </c>
      <c r="I294" s="5" t="s">
        <v>59</v>
      </c>
    </row>
    <row r="295" spans="1:9" ht="15" customHeight="1" x14ac:dyDescent="0.25">
      <c r="A295" s="5">
        <v>2</v>
      </c>
      <c r="B295" s="5" t="s">
        <v>80</v>
      </c>
      <c r="C295" s="5" t="s">
        <v>80</v>
      </c>
      <c r="D295" s="5" t="s">
        <v>83</v>
      </c>
      <c r="E295" s="5" t="s">
        <v>2</v>
      </c>
      <c r="F295" s="5">
        <v>0</v>
      </c>
      <c r="G295" s="5" t="s">
        <v>33</v>
      </c>
      <c r="H295" s="5">
        <v>0</v>
      </c>
      <c r="I295" s="5" t="s">
        <v>59</v>
      </c>
    </row>
    <row r="296" spans="1:9" ht="15" customHeight="1" x14ac:dyDescent="0.25">
      <c r="A296" s="5">
        <v>2</v>
      </c>
      <c r="B296" s="5" t="s">
        <v>80</v>
      </c>
      <c r="C296" s="5" t="s">
        <v>80</v>
      </c>
      <c r="D296" s="5" t="s">
        <v>83</v>
      </c>
      <c r="E296" s="5" t="s">
        <v>25</v>
      </c>
      <c r="F296" s="5">
        <v>0</v>
      </c>
      <c r="G296" s="5" t="s">
        <v>26</v>
      </c>
      <c r="H296" s="5">
        <v>3</v>
      </c>
      <c r="I296" s="5" t="s">
        <v>59</v>
      </c>
    </row>
    <row r="297" spans="1:9" ht="15" customHeight="1" x14ac:dyDescent="0.25">
      <c r="A297" s="5">
        <v>2</v>
      </c>
      <c r="B297" s="5" t="s">
        <v>80</v>
      </c>
      <c r="C297" s="5" t="s">
        <v>80</v>
      </c>
      <c r="D297" s="5" t="s">
        <v>83</v>
      </c>
      <c r="E297" s="5" t="s">
        <v>24</v>
      </c>
      <c r="F297" s="5">
        <v>0</v>
      </c>
      <c r="G297" s="5" t="s">
        <v>28</v>
      </c>
      <c r="H297" s="5">
        <v>3</v>
      </c>
      <c r="I297" s="5" t="s">
        <v>59</v>
      </c>
    </row>
    <row r="298" spans="1:9" ht="15" customHeight="1" x14ac:dyDescent="0.25">
      <c r="A298" s="5">
        <v>2</v>
      </c>
      <c r="B298" s="5" t="s">
        <v>80</v>
      </c>
      <c r="C298" s="5" t="s">
        <v>80</v>
      </c>
      <c r="D298" s="5" t="s">
        <v>83</v>
      </c>
      <c r="E298" s="5" t="s">
        <v>33</v>
      </c>
      <c r="F298" s="5">
        <v>0</v>
      </c>
      <c r="G298" s="5" t="s">
        <v>25</v>
      </c>
      <c r="H298" s="5">
        <v>1</v>
      </c>
      <c r="I298" s="5" t="s">
        <v>59</v>
      </c>
    </row>
    <row r="299" spans="1:9" ht="15" customHeight="1" x14ac:dyDescent="0.25">
      <c r="A299" s="5">
        <v>2</v>
      </c>
      <c r="B299" s="5" t="s">
        <v>80</v>
      </c>
      <c r="C299" s="5" t="s">
        <v>80</v>
      </c>
      <c r="D299" s="5" t="s">
        <v>83</v>
      </c>
      <c r="E299" s="5" t="s">
        <v>2</v>
      </c>
      <c r="F299" s="5">
        <v>1</v>
      </c>
      <c r="G299" s="5" t="s">
        <v>24</v>
      </c>
      <c r="H299" s="5">
        <v>1</v>
      </c>
      <c r="I299" s="5" t="s">
        <v>59</v>
      </c>
    </row>
    <row r="300" spans="1:9" ht="15" customHeight="1" x14ac:dyDescent="0.25">
      <c r="A300" s="5">
        <v>2</v>
      </c>
      <c r="B300" s="5" t="s">
        <v>80</v>
      </c>
      <c r="C300" s="5" t="s">
        <v>80</v>
      </c>
      <c r="D300" s="5" t="s">
        <v>83</v>
      </c>
      <c r="E300" s="5" t="s">
        <v>26</v>
      </c>
      <c r="F300" s="5">
        <v>0</v>
      </c>
      <c r="G300" s="5" t="s">
        <v>28</v>
      </c>
      <c r="H300" s="5">
        <v>3</v>
      </c>
      <c r="I300" s="5" t="s">
        <v>59</v>
      </c>
    </row>
    <row r="301" spans="1:9" ht="15" customHeight="1" x14ac:dyDescent="0.25">
      <c r="A301" s="5">
        <v>2</v>
      </c>
      <c r="B301" s="5" t="s">
        <v>80</v>
      </c>
      <c r="C301" s="5" t="s">
        <v>80</v>
      </c>
      <c r="D301" s="5" t="s">
        <v>83</v>
      </c>
      <c r="E301" s="5" t="s">
        <v>24</v>
      </c>
      <c r="F301" s="5">
        <v>0</v>
      </c>
      <c r="G301" s="5" t="s">
        <v>26</v>
      </c>
      <c r="H301" s="5">
        <v>2</v>
      </c>
      <c r="I301" s="5" t="s">
        <v>59</v>
      </c>
    </row>
    <row r="302" spans="1:9" ht="15" customHeight="1" x14ac:dyDescent="0.25">
      <c r="A302" s="5">
        <v>2</v>
      </c>
      <c r="B302" s="5" t="s">
        <v>80</v>
      </c>
      <c r="C302" s="5" t="s">
        <v>80</v>
      </c>
      <c r="D302" s="5" t="s">
        <v>83</v>
      </c>
      <c r="E302" s="5" t="s">
        <v>33</v>
      </c>
      <c r="F302" s="5">
        <v>0</v>
      </c>
      <c r="G302" s="5" t="s">
        <v>28</v>
      </c>
      <c r="H302" s="5">
        <v>6</v>
      </c>
      <c r="I302" s="5" t="s">
        <v>59</v>
      </c>
    </row>
    <row r="303" spans="1:9" ht="15" customHeight="1" x14ac:dyDescent="0.25">
      <c r="A303" s="5">
        <v>2</v>
      </c>
      <c r="B303" s="5" t="s">
        <v>80</v>
      </c>
      <c r="C303" s="5" t="s">
        <v>80</v>
      </c>
      <c r="D303" s="5" t="s">
        <v>83</v>
      </c>
      <c r="E303" s="5" t="s">
        <v>34</v>
      </c>
      <c r="F303" s="5">
        <v>0</v>
      </c>
      <c r="G303" s="5" t="s">
        <v>25</v>
      </c>
      <c r="H303" s="5">
        <v>1</v>
      </c>
      <c r="I303" s="5" t="s">
        <v>59</v>
      </c>
    </row>
    <row r="304" spans="1:9" ht="15" customHeight="1" x14ac:dyDescent="0.25">
      <c r="A304" s="5">
        <v>2</v>
      </c>
      <c r="B304" s="5" t="s">
        <v>80</v>
      </c>
      <c r="C304" s="5" t="s">
        <v>80</v>
      </c>
      <c r="D304" s="5" t="s">
        <v>83</v>
      </c>
      <c r="E304" s="5" t="s">
        <v>28</v>
      </c>
      <c r="F304" s="5">
        <v>3</v>
      </c>
      <c r="G304" s="5" t="s">
        <v>24</v>
      </c>
      <c r="H304" s="5">
        <v>0</v>
      </c>
      <c r="I304" s="5" t="s">
        <v>59</v>
      </c>
    </row>
    <row r="305" spans="1:9" ht="15" customHeight="1" x14ac:dyDescent="0.25">
      <c r="A305" s="5">
        <v>2</v>
      </c>
      <c r="B305" s="5" t="s">
        <v>80</v>
      </c>
      <c r="C305" s="5" t="s">
        <v>80</v>
      </c>
      <c r="D305" s="5" t="s">
        <v>83</v>
      </c>
      <c r="E305" s="5" t="s">
        <v>25</v>
      </c>
      <c r="F305" s="5">
        <v>0</v>
      </c>
      <c r="G305" s="5" t="s">
        <v>26</v>
      </c>
      <c r="H305" s="5">
        <v>2</v>
      </c>
      <c r="I305" s="5" t="s">
        <v>59</v>
      </c>
    </row>
    <row r="306" spans="1:9" ht="15" customHeight="1" x14ac:dyDescent="0.25">
      <c r="A306" s="5">
        <v>2</v>
      </c>
      <c r="B306" s="5" t="s">
        <v>80</v>
      </c>
      <c r="C306" s="5" t="s">
        <v>80</v>
      </c>
      <c r="D306" s="5" t="s">
        <v>83</v>
      </c>
      <c r="E306" s="5" t="s">
        <v>34</v>
      </c>
      <c r="F306" s="5">
        <v>0</v>
      </c>
      <c r="G306" s="5" t="s">
        <v>33</v>
      </c>
      <c r="H306" s="5">
        <v>0</v>
      </c>
      <c r="I306" s="5" t="s">
        <v>59</v>
      </c>
    </row>
    <row r="307" spans="1:9" ht="15" customHeight="1" x14ac:dyDescent="0.25">
      <c r="A307" s="5">
        <v>2</v>
      </c>
      <c r="B307" s="5" t="s">
        <v>80</v>
      </c>
      <c r="C307" s="5" t="s">
        <v>80</v>
      </c>
      <c r="D307" s="5" t="s">
        <v>83</v>
      </c>
      <c r="E307" s="5" t="s">
        <v>24</v>
      </c>
      <c r="F307" s="5">
        <v>1</v>
      </c>
      <c r="G307" s="5" t="s">
        <v>25</v>
      </c>
      <c r="H307" s="5">
        <v>1</v>
      </c>
      <c r="I307" s="5" t="s">
        <v>59</v>
      </c>
    </row>
    <row r="308" spans="1:9" ht="15" customHeight="1" x14ac:dyDescent="0.25">
      <c r="A308" s="5">
        <v>2</v>
      </c>
      <c r="B308" s="5" t="s">
        <v>80</v>
      </c>
      <c r="C308" s="5" t="s">
        <v>80</v>
      </c>
      <c r="D308" s="5" t="s">
        <v>83</v>
      </c>
      <c r="E308" s="5" t="s">
        <v>28</v>
      </c>
      <c r="F308" s="5">
        <v>5</v>
      </c>
      <c r="G308" s="5" t="s">
        <v>34</v>
      </c>
      <c r="H308" s="5">
        <v>0</v>
      </c>
      <c r="I308" s="5" t="s">
        <v>59</v>
      </c>
    </row>
    <row r="309" spans="1:9" ht="15" customHeight="1" x14ac:dyDescent="0.25">
      <c r="A309" s="5">
        <v>2</v>
      </c>
      <c r="B309" s="5" t="s">
        <v>80</v>
      </c>
      <c r="C309" s="5" t="s">
        <v>80</v>
      </c>
      <c r="D309" s="5" t="s">
        <v>83</v>
      </c>
      <c r="E309" s="5" t="s">
        <v>26</v>
      </c>
      <c r="F309" s="5">
        <v>4</v>
      </c>
      <c r="G309" s="5" t="s">
        <v>33</v>
      </c>
      <c r="H309" s="5">
        <v>0</v>
      </c>
      <c r="I309" s="5" t="s">
        <v>59</v>
      </c>
    </row>
    <row r="310" spans="1:9" ht="15" customHeight="1" x14ac:dyDescent="0.25">
      <c r="A310" s="5">
        <v>2</v>
      </c>
      <c r="B310" s="5" t="s">
        <v>80</v>
      </c>
      <c r="C310" s="5" t="s">
        <v>80</v>
      </c>
      <c r="D310" s="5" t="s">
        <v>83</v>
      </c>
      <c r="E310" s="5" t="s">
        <v>34</v>
      </c>
      <c r="F310" s="5">
        <v>0</v>
      </c>
      <c r="G310" s="5" t="s">
        <v>24</v>
      </c>
      <c r="H310" s="5">
        <v>1</v>
      </c>
      <c r="I310" s="5" t="s">
        <v>59</v>
      </c>
    </row>
    <row r="311" spans="1:9" ht="15" customHeight="1" x14ac:dyDescent="0.25">
      <c r="A311" s="5">
        <v>2</v>
      </c>
      <c r="B311" s="5" t="s">
        <v>80</v>
      </c>
      <c r="C311" s="5" t="s">
        <v>80</v>
      </c>
      <c r="D311" s="5" t="s">
        <v>83</v>
      </c>
      <c r="E311" s="5" t="s">
        <v>33</v>
      </c>
      <c r="F311" s="5">
        <v>0</v>
      </c>
      <c r="G311" s="5" t="s">
        <v>25</v>
      </c>
      <c r="H311" s="5">
        <v>1</v>
      </c>
      <c r="I311" s="5" t="s">
        <v>59</v>
      </c>
    </row>
    <row r="312" spans="1:9" ht="15" customHeight="1" x14ac:dyDescent="0.25">
      <c r="A312" s="5">
        <v>2</v>
      </c>
      <c r="B312" s="5" t="s">
        <v>80</v>
      </c>
      <c r="C312" s="5" t="s">
        <v>80</v>
      </c>
      <c r="D312" s="5" t="s">
        <v>83</v>
      </c>
      <c r="E312" s="5" t="s">
        <v>26</v>
      </c>
      <c r="F312" s="5">
        <v>0</v>
      </c>
      <c r="G312" s="5" t="s">
        <v>28</v>
      </c>
      <c r="H312" s="5">
        <v>1</v>
      </c>
      <c r="I312" s="5" t="s">
        <v>59</v>
      </c>
    </row>
    <row r="313" spans="1:9" ht="15" customHeight="1" x14ac:dyDescent="0.25">
      <c r="A313" s="5">
        <v>2</v>
      </c>
      <c r="B313" s="5" t="s">
        <v>80</v>
      </c>
      <c r="C313" s="5" t="s">
        <v>80</v>
      </c>
      <c r="D313" s="5" t="s">
        <v>83</v>
      </c>
      <c r="E313" s="5" t="s">
        <v>24</v>
      </c>
      <c r="F313" s="5">
        <v>2</v>
      </c>
      <c r="G313" s="5" t="s">
        <v>33</v>
      </c>
      <c r="H313" s="5">
        <v>0</v>
      </c>
      <c r="I313" s="5" t="s">
        <v>59</v>
      </c>
    </row>
    <row r="314" spans="1:9" ht="15" customHeight="1" x14ac:dyDescent="0.25">
      <c r="A314" s="5">
        <v>2</v>
      </c>
      <c r="B314" s="5" t="s">
        <v>80</v>
      </c>
      <c r="C314" s="5" t="s">
        <v>80</v>
      </c>
      <c r="D314" s="5" t="s">
        <v>83</v>
      </c>
      <c r="E314" s="5" t="s">
        <v>34</v>
      </c>
      <c r="F314" s="5">
        <v>1</v>
      </c>
      <c r="G314" s="5" t="s">
        <v>26</v>
      </c>
      <c r="H314" s="5">
        <v>6</v>
      </c>
      <c r="I314" s="5" t="s">
        <v>59</v>
      </c>
    </row>
    <row r="315" spans="1:9" ht="15" customHeight="1" x14ac:dyDescent="0.25">
      <c r="A315" s="5">
        <v>2</v>
      </c>
      <c r="B315" s="5" t="s">
        <v>80</v>
      </c>
      <c r="C315" s="5" t="s">
        <v>80</v>
      </c>
      <c r="D315" s="5" t="s">
        <v>83</v>
      </c>
      <c r="E315" s="5" t="s">
        <v>25</v>
      </c>
      <c r="F315" s="5">
        <v>1</v>
      </c>
      <c r="G315" s="5" t="s">
        <v>28</v>
      </c>
      <c r="H315" s="5">
        <v>4</v>
      </c>
      <c r="I315" s="5" t="s">
        <v>59</v>
      </c>
    </row>
    <row r="316" spans="1:9" ht="15" customHeight="1" x14ac:dyDescent="0.25">
      <c r="A316" s="5">
        <v>2</v>
      </c>
      <c r="B316" s="5" t="s">
        <v>80</v>
      </c>
      <c r="C316" s="5" t="s">
        <v>80</v>
      </c>
      <c r="D316" s="5" t="s">
        <v>83</v>
      </c>
      <c r="E316" s="5" t="s">
        <v>28</v>
      </c>
      <c r="F316" s="5">
        <v>1</v>
      </c>
      <c r="G316" s="5" t="s">
        <v>24</v>
      </c>
      <c r="H316" s="5">
        <v>0</v>
      </c>
      <c r="I316" s="5" t="s">
        <v>59</v>
      </c>
    </row>
    <row r="317" spans="1:9" ht="15" customHeight="1" x14ac:dyDescent="0.25">
      <c r="A317" s="5">
        <v>2</v>
      </c>
      <c r="B317" s="5" t="s">
        <v>80</v>
      </c>
      <c r="C317" s="5" t="s">
        <v>80</v>
      </c>
      <c r="D317" s="5" t="s">
        <v>83</v>
      </c>
      <c r="E317" s="5" t="s">
        <v>34</v>
      </c>
      <c r="F317" s="5">
        <v>0</v>
      </c>
      <c r="G317" s="5" t="s">
        <v>25</v>
      </c>
      <c r="H317" s="5">
        <v>1</v>
      </c>
      <c r="I317" s="5" t="s">
        <v>59</v>
      </c>
    </row>
    <row r="318" spans="1:9" ht="15" customHeight="1" x14ac:dyDescent="0.25">
      <c r="A318" s="5">
        <v>2</v>
      </c>
      <c r="B318" s="5" t="s">
        <v>80</v>
      </c>
      <c r="C318" s="5" t="s">
        <v>80</v>
      </c>
      <c r="D318" s="5" t="s">
        <v>83</v>
      </c>
      <c r="E318" s="5" t="s">
        <v>25</v>
      </c>
      <c r="F318" s="5">
        <v>0</v>
      </c>
      <c r="G318" s="5" t="s">
        <v>28</v>
      </c>
      <c r="H318" s="5">
        <v>3</v>
      </c>
      <c r="I318" s="5" t="s">
        <v>59</v>
      </c>
    </row>
    <row r="319" spans="1:9" ht="15" customHeight="1" x14ac:dyDescent="0.25">
      <c r="A319" s="5">
        <v>2</v>
      </c>
      <c r="B319" s="5" t="s">
        <v>80</v>
      </c>
      <c r="C319" s="5" t="s">
        <v>80</v>
      </c>
      <c r="D319" s="5" t="s">
        <v>83</v>
      </c>
      <c r="E319" s="5" t="s">
        <v>34</v>
      </c>
      <c r="F319" s="5">
        <v>0</v>
      </c>
      <c r="G319" s="5" t="s">
        <v>24</v>
      </c>
      <c r="H319" s="5">
        <v>0</v>
      </c>
      <c r="I319" s="5" t="s">
        <v>59</v>
      </c>
    </row>
    <row r="320" spans="1:9" ht="15" customHeight="1" x14ac:dyDescent="0.25">
      <c r="A320" s="5">
        <v>2</v>
      </c>
      <c r="B320" s="5" t="s">
        <v>80</v>
      </c>
      <c r="C320" s="5" t="s">
        <v>80</v>
      </c>
      <c r="D320" s="5" t="s">
        <v>83</v>
      </c>
      <c r="E320" s="5" t="s">
        <v>28</v>
      </c>
      <c r="F320" s="5">
        <v>2</v>
      </c>
      <c r="G320" s="5" t="s">
        <v>34</v>
      </c>
      <c r="H320" s="5">
        <v>0</v>
      </c>
      <c r="I320" s="5" t="s">
        <v>59</v>
      </c>
    </row>
    <row r="321" spans="1:9" ht="15" customHeight="1" x14ac:dyDescent="0.25">
      <c r="A321" s="5">
        <v>2</v>
      </c>
      <c r="B321" s="5" t="s">
        <v>80</v>
      </c>
      <c r="C321" s="5" t="s">
        <v>80</v>
      </c>
      <c r="D321" s="5" t="s">
        <v>83</v>
      </c>
      <c r="E321" s="5" t="s">
        <v>25</v>
      </c>
      <c r="F321" s="5">
        <v>2</v>
      </c>
      <c r="G321" s="5" t="s">
        <v>24</v>
      </c>
      <c r="H321" s="5">
        <v>2</v>
      </c>
      <c r="I321" s="5" t="s">
        <v>59</v>
      </c>
    </row>
    <row r="322" spans="1:9" ht="15" customHeight="1" x14ac:dyDescent="0.25">
      <c r="A322" s="5">
        <v>2</v>
      </c>
      <c r="B322" s="5" t="s">
        <v>80</v>
      </c>
      <c r="C322" s="5" t="s">
        <v>80</v>
      </c>
      <c r="D322" s="5" t="s">
        <v>83</v>
      </c>
      <c r="E322" s="5" t="s">
        <v>35</v>
      </c>
      <c r="F322" s="5">
        <v>0</v>
      </c>
      <c r="G322" s="5" t="s">
        <v>26</v>
      </c>
      <c r="H322" s="5">
        <v>4</v>
      </c>
      <c r="I322" s="5" t="s">
        <v>59</v>
      </c>
    </row>
    <row r="323" spans="1:9" ht="15" customHeight="1" x14ac:dyDescent="0.25">
      <c r="A323" s="5">
        <v>2</v>
      </c>
      <c r="B323" s="5" t="s">
        <v>80</v>
      </c>
      <c r="C323" s="5" t="s">
        <v>80</v>
      </c>
      <c r="D323" s="5" t="s">
        <v>83</v>
      </c>
      <c r="E323" s="5" t="s">
        <v>33</v>
      </c>
      <c r="F323" s="5">
        <v>0</v>
      </c>
      <c r="G323" s="5" t="s">
        <v>2</v>
      </c>
      <c r="H323" s="5">
        <v>2</v>
      </c>
      <c r="I323" s="5" t="s">
        <v>59</v>
      </c>
    </row>
    <row r="324" spans="1:9" ht="15" customHeight="1" x14ac:dyDescent="0.25">
      <c r="A324" s="5">
        <v>2</v>
      </c>
      <c r="B324" s="5" t="s">
        <v>80</v>
      </c>
      <c r="C324" s="5" t="s">
        <v>80</v>
      </c>
      <c r="D324" s="5" t="s">
        <v>83</v>
      </c>
      <c r="E324" s="5" t="s">
        <v>2</v>
      </c>
      <c r="F324" s="5">
        <v>1</v>
      </c>
      <c r="G324" s="5" t="s">
        <v>35</v>
      </c>
      <c r="H324" s="5">
        <v>0</v>
      </c>
      <c r="I324" s="5" t="s">
        <v>59</v>
      </c>
    </row>
    <row r="325" spans="1:9" ht="15" customHeight="1" x14ac:dyDescent="0.25">
      <c r="A325" s="5">
        <v>2</v>
      </c>
      <c r="B325" s="5" t="s">
        <v>80</v>
      </c>
      <c r="C325" s="5" t="s">
        <v>80</v>
      </c>
      <c r="D325" s="5" t="s">
        <v>83</v>
      </c>
      <c r="E325" s="5" t="s">
        <v>33</v>
      </c>
      <c r="F325" s="5">
        <v>0</v>
      </c>
      <c r="G325" s="5" t="s">
        <v>26</v>
      </c>
      <c r="H325" s="5">
        <v>2</v>
      </c>
      <c r="I325" s="5" t="s">
        <v>59</v>
      </c>
    </row>
    <row r="326" spans="1:9" ht="15" customHeight="1" x14ac:dyDescent="0.25">
      <c r="A326" s="5">
        <v>2</v>
      </c>
      <c r="B326" s="5" t="s">
        <v>80</v>
      </c>
      <c r="C326" s="5" t="s">
        <v>80</v>
      </c>
      <c r="D326" s="5" t="s">
        <v>83</v>
      </c>
      <c r="E326" s="5" t="s">
        <v>35</v>
      </c>
      <c r="F326" s="5">
        <v>0</v>
      </c>
      <c r="G326" s="5" t="s">
        <v>33</v>
      </c>
      <c r="H326" s="5">
        <v>1</v>
      </c>
      <c r="I326" s="5" t="s">
        <v>59</v>
      </c>
    </row>
    <row r="327" spans="1:9" ht="15" customHeight="1" x14ac:dyDescent="0.25">
      <c r="A327" s="5">
        <v>2</v>
      </c>
      <c r="B327" s="5" t="s">
        <v>80</v>
      </c>
      <c r="C327" s="5" t="s">
        <v>80</v>
      </c>
      <c r="D327" s="5" t="s">
        <v>83</v>
      </c>
      <c r="E327" s="5" t="s">
        <v>2</v>
      </c>
      <c r="F327" s="5">
        <v>1</v>
      </c>
      <c r="G327" s="5" t="s">
        <v>26</v>
      </c>
      <c r="H327" s="5">
        <v>0</v>
      </c>
      <c r="I327" s="5" t="s">
        <v>59</v>
      </c>
    </row>
    <row r="328" spans="1:9" ht="15" customHeight="1" x14ac:dyDescent="0.25">
      <c r="A328" s="5">
        <v>2</v>
      </c>
      <c r="B328" s="5" t="s">
        <v>80</v>
      </c>
      <c r="C328" s="5" t="s">
        <v>80</v>
      </c>
      <c r="D328" s="5" t="s">
        <v>72</v>
      </c>
      <c r="E328" s="5" t="s">
        <v>28</v>
      </c>
      <c r="F328" s="5">
        <v>5</v>
      </c>
      <c r="G328" s="5" t="s">
        <v>35</v>
      </c>
      <c r="H328" s="5">
        <v>0</v>
      </c>
      <c r="I328" s="5" t="s">
        <v>59</v>
      </c>
    </row>
    <row r="329" spans="1:9" ht="15" customHeight="1" x14ac:dyDescent="0.25">
      <c r="A329" s="5">
        <v>2</v>
      </c>
      <c r="B329" s="5" t="s">
        <v>80</v>
      </c>
      <c r="C329" s="5" t="s">
        <v>80</v>
      </c>
      <c r="D329" s="5" t="s">
        <v>72</v>
      </c>
      <c r="E329" s="5" t="s">
        <v>25</v>
      </c>
      <c r="F329" s="5">
        <v>2</v>
      </c>
      <c r="G329" s="5" t="s">
        <v>33</v>
      </c>
      <c r="H329" s="5">
        <v>0</v>
      </c>
      <c r="I329" s="5" t="s">
        <v>59</v>
      </c>
    </row>
    <row r="330" spans="1:9" ht="15" customHeight="1" x14ac:dyDescent="0.25">
      <c r="A330" s="5">
        <v>2</v>
      </c>
      <c r="B330" s="5" t="s">
        <v>80</v>
      </c>
      <c r="C330" s="5" t="s">
        <v>80</v>
      </c>
      <c r="D330" s="5" t="s">
        <v>72</v>
      </c>
      <c r="E330" s="5" t="s">
        <v>24</v>
      </c>
      <c r="F330" s="5">
        <v>0</v>
      </c>
      <c r="G330" s="5" t="s">
        <v>26</v>
      </c>
      <c r="H330" s="5">
        <v>1</v>
      </c>
      <c r="I330" s="5" t="s">
        <v>59</v>
      </c>
    </row>
    <row r="331" spans="1:9" ht="15" customHeight="1" x14ac:dyDescent="0.25">
      <c r="A331" s="5">
        <v>2</v>
      </c>
      <c r="B331" s="5" t="s">
        <v>80</v>
      </c>
      <c r="C331" s="5" t="s">
        <v>80</v>
      </c>
      <c r="D331" s="5" t="s">
        <v>72</v>
      </c>
      <c r="E331" s="5" t="s">
        <v>34</v>
      </c>
      <c r="F331" s="5">
        <v>0</v>
      </c>
      <c r="G331" s="5" t="s">
        <v>2</v>
      </c>
      <c r="H331" s="5">
        <v>1</v>
      </c>
      <c r="I331" s="5" t="s">
        <v>59</v>
      </c>
    </row>
    <row r="332" spans="1:9" ht="15" customHeight="1" x14ac:dyDescent="0.25">
      <c r="A332" s="5">
        <v>2</v>
      </c>
      <c r="B332" s="5" t="s">
        <v>80</v>
      </c>
      <c r="C332" s="5" t="s">
        <v>80</v>
      </c>
      <c r="D332" s="5" t="s">
        <v>69</v>
      </c>
      <c r="E332" s="5" t="s">
        <v>28</v>
      </c>
      <c r="F332" s="5">
        <v>1</v>
      </c>
      <c r="G332" s="5" t="s">
        <v>26</v>
      </c>
      <c r="H332" s="5">
        <v>0</v>
      </c>
      <c r="I332" s="5" t="s">
        <v>59</v>
      </c>
    </row>
    <row r="333" spans="1:9" ht="15" customHeight="1" x14ac:dyDescent="0.25">
      <c r="A333" s="5">
        <v>2</v>
      </c>
      <c r="B333" s="5" t="s">
        <v>80</v>
      </c>
      <c r="C333" s="5" t="s">
        <v>80</v>
      </c>
      <c r="D333" s="5" t="s">
        <v>69</v>
      </c>
      <c r="E333" s="5" t="s">
        <v>25</v>
      </c>
      <c r="F333" s="5">
        <v>2</v>
      </c>
      <c r="G333" s="5" t="s">
        <v>2</v>
      </c>
      <c r="H333" s="5">
        <v>0</v>
      </c>
      <c r="I333" s="5" t="s">
        <v>59</v>
      </c>
    </row>
    <row r="334" spans="1:9" ht="15" customHeight="1" x14ac:dyDescent="0.25">
      <c r="A334" s="5">
        <v>2</v>
      </c>
      <c r="B334" s="5" t="s">
        <v>80</v>
      </c>
      <c r="C334" s="5" t="s">
        <v>80</v>
      </c>
      <c r="D334" s="5" t="s">
        <v>69</v>
      </c>
      <c r="E334" s="5" t="s">
        <v>35</v>
      </c>
      <c r="F334" s="5">
        <v>0</v>
      </c>
      <c r="G334" s="5" t="s">
        <v>24</v>
      </c>
      <c r="H334" s="5">
        <v>4</v>
      </c>
      <c r="I334" s="5" t="s">
        <v>59</v>
      </c>
    </row>
    <row r="335" spans="1:9" ht="15" customHeight="1" x14ac:dyDescent="0.25">
      <c r="A335" s="5">
        <v>2</v>
      </c>
      <c r="B335" s="5" t="s">
        <v>80</v>
      </c>
      <c r="C335" s="5" t="s">
        <v>80</v>
      </c>
      <c r="D335" s="5" t="s">
        <v>69</v>
      </c>
      <c r="E335" s="5" t="s">
        <v>33</v>
      </c>
      <c r="F335" s="5">
        <v>0</v>
      </c>
      <c r="G335" s="5" t="s">
        <v>34</v>
      </c>
      <c r="H335" s="5">
        <v>0</v>
      </c>
      <c r="I335" s="5" t="s">
        <v>34</v>
      </c>
    </row>
    <row r="336" spans="1:9" ht="15" customHeight="1" x14ac:dyDescent="0.25">
      <c r="A336" s="5">
        <v>2</v>
      </c>
      <c r="B336" s="5" t="s">
        <v>80</v>
      </c>
      <c r="C336" s="5" t="s">
        <v>80</v>
      </c>
      <c r="D336" s="5" t="s">
        <v>85</v>
      </c>
      <c r="E336" s="5" t="s">
        <v>26</v>
      </c>
      <c r="F336" s="5">
        <v>3</v>
      </c>
      <c r="G336" s="5" t="s">
        <v>2</v>
      </c>
      <c r="H336" s="5">
        <v>0</v>
      </c>
      <c r="I336" s="5" t="s">
        <v>59</v>
      </c>
    </row>
    <row r="337" spans="1:9" ht="15" customHeight="1" x14ac:dyDescent="0.25">
      <c r="A337" s="5">
        <v>2</v>
      </c>
      <c r="B337" s="5" t="s">
        <v>80</v>
      </c>
      <c r="C337" s="5" t="s">
        <v>80</v>
      </c>
      <c r="D337" s="5" t="s">
        <v>70</v>
      </c>
      <c r="E337" s="5" t="s">
        <v>28</v>
      </c>
      <c r="F337" s="5">
        <v>3</v>
      </c>
      <c r="G337" s="5" t="s">
        <v>25</v>
      </c>
      <c r="H337" s="5">
        <v>0</v>
      </c>
      <c r="I337" s="5" t="s">
        <v>59</v>
      </c>
    </row>
    <row r="338" spans="1:9" ht="15" customHeight="1" x14ac:dyDescent="0.25">
      <c r="A338" s="5">
        <v>2</v>
      </c>
      <c r="B338" s="5" t="s">
        <v>80</v>
      </c>
      <c r="C338" s="5" t="s">
        <v>80</v>
      </c>
      <c r="D338" s="5" t="s">
        <v>85</v>
      </c>
      <c r="E338" s="5" t="s">
        <v>35</v>
      </c>
      <c r="F338" s="5">
        <v>0</v>
      </c>
      <c r="G338" s="5" t="s">
        <v>33</v>
      </c>
      <c r="H338" s="5">
        <v>2</v>
      </c>
      <c r="I338" s="5" t="s">
        <v>59</v>
      </c>
    </row>
    <row r="339" spans="1:9" ht="15" customHeight="1" x14ac:dyDescent="0.25">
      <c r="A339" s="5">
        <v>2</v>
      </c>
      <c r="B339" s="5" t="s">
        <v>80</v>
      </c>
      <c r="C339" s="5" t="s">
        <v>80</v>
      </c>
      <c r="D339" s="5" t="s">
        <v>70</v>
      </c>
      <c r="E339" s="5" t="s">
        <v>24</v>
      </c>
      <c r="F339" s="5">
        <v>1</v>
      </c>
      <c r="G339" s="5" t="s">
        <v>34</v>
      </c>
      <c r="H339" s="5">
        <v>0</v>
      </c>
      <c r="I339" s="5" t="s">
        <v>59</v>
      </c>
    </row>
    <row r="340" spans="1:9" ht="15" customHeight="1" x14ac:dyDescent="0.25">
      <c r="A340" s="5">
        <v>2</v>
      </c>
      <c r="B340" s="5" t="s">
        <v>80</v>
      </c>
      <c r="C340" s="5" t="s">
        <v>80</v>
      </c>
      <c r="D340" s="5" t="s">
        <v>83</v>
      </c>
      <c r="E340" s="5" t="s">
        <v>27</v>
      </c>
      <c r="F340" s="5">
        <v>2</v>
      </c>
      <c r="G340" s="5" t="s">
        <v>29</v>
      </c>
      <c r="H340" s="5">
        <v>0</v>
      </c>
      <c r="I340" s="5" t="s">
        <v>59</v>
      </c>
    </row>
    <row r="341" spans="1:9" ht="15" customHeight="1" x14ac:dyDescent="0.25">
      <c r="A341" s="5">
        <v>2</v>
      </c>
      <c r="B341" s="5" t="s">
        <v>80</v>
      </c>
      <c r="C341" s="5" t="s">
        <v>80</v>
      </c>
      <c r="D341" s="5" t="s">
        <v>83</v>
      </c>
      <c r="E341" s="5" t="s">
        <v>88</v>
      </c>
      <c r="F341" s="5">
        <v>2</v>
      </c>
      <c r="G341" s="5" t="s">
        <v>33</v>
      </c>
      <c r="H341" s="5">
        <v>0</v>
      </c>
      <c r="I341" s="5" t="s">
        <v>59</v>
      </c>
    </row>
    <row r="342" spans="1:9" ht="15" customHeight="1" x14ac:dyDescent="0.25">
      <c r="A342" s="5">
        <v>2</v>
      </c>
      <c r="B342" s="5" t="s">
        <v>80</v>
      </c>
      <c r="C342" s="5" t="s">
        <v>80</v>
      </c>
      <c r="D342" s="5" t="s">
        <v>83</v>
      </c>
      <c r="E342" s="5" t="s">
        <v>24</v>
      </c>
      <c r="F342" s="5">
        <v>4</v>
      </c>
      <c r="G342" s="5" t="s">
        <v>35</v>
      </c>
      <c r="H342" s="5">
        <v>0</v>
      </c>
      <c r="I342" s="5" t="s">
        <v>59</v>
      </c>
    </row>
    <row r="343" spans="1:9" ht="15" customHeight="1" x14ac:dyDescent="0.25">
      <c r="A343" s="5">
        <v>2</v>
      </c>
      <c r="B343" s="5" t="s">
        <v>80</v>
      </c>
      <c r="C343" s="5" t="s">
        <v>80</v>
      </c>
      <c r="D343" s="5" t="s">
        <v>83</v>
      </c>
      <c r="E343" s="5" t="s">
        <v>29</v>
      </c>
      <c r="F343" s="5">
        <v>0</v>
      </c>
      <c r="G343" s="5" t="s">
        <v>26</v>
      </c>
      <c r="H343" s="5">
        <v>6</v>
      </c>
      <c r="I343" s="5" t="s">
        <v>59</v>
      </c>
    </row>
    <row r="344" spans="1:9" ht="15" customHeight="1" x14ac:dyDescent="0.25">
      <c r="A344" s="5">
        <v>2</v>
      </c>
      <c r="B344" s="5" t="s">
        <v>80</v>
      </c>
      <c r="C344" s="5" t="s">
        <v>80</v>
      </c>
      <c r="D344" s="5" t="s">
        <v>83</v>
      </c>
      <c r="E344" s="5" t="s">
        <v>2</v>
      </c>
      <c r="F344" s="5">
        <v>1</v>
      </c>
      <c r="G344" s="5" t="s">
        <v>32</v>
      </c>
      <c r="H344" s="5">
        <v>0</v>
      </c>
      <c r="I344" s="5" t="s">
        <v>59</v>
      </c>
    </row>
    <row r="345" spans="1:9" ht="15" customHeight="1" x14ac:dyDescent="0.25">
      <c r="A345" s="5">
        <v>2</v>
      </c>
      <c r="B345" s="5" t="s">
        <v>80</v>
      </c>
      <c r="C345" s="5" t="s">
        <v>80</v>
      </c>
      <c r="D345" s="5" t="s">
        <v>83</v>
      </c>
      <c r="E345" s="5" t="s">
        <v>26</v>
      </c>
      <c r="F345" s="5">
        <v>1</v>
      </c>
      <c r="G345" s="5" t="s">
        <v>24</v>
      </c>
      <c r="H345" s="5">
        <v>0</v>
      </c>
      <c r="I345" s="5" t="s">
        <v>59</v>
      </c>
    </row>
    <row r="346" spans="1:9" ht="15" customHeight="1" x14ac:dyDescent="0.25">
      <c r="A346" s="5">
        <v>2</v>
      </c>
      <c r="B346" s="5" t="s">
        <v>80</v>
      </c>
      <c r="C346" s="5" t="s">
        <v>80</v>
      </c>
      <c r="D346" s="5" t="s">
        <v>83</v>
      </c>
      <c r="E346" s="5" t="s">
        <v>88</v>
      </c>
      <c r="F346" s="5">
        <v>2</v>
      </c>
      <c r="G346" s="5" t="s">
        <v>25</v>
      </c>
      <c r="H346" s="5">
        <v>2</v>
      </c>
      <c r="I346" s="5" t="s">
        <v>59</v>
      </c>
    </row>
    <row r="347" spans="1:9" ht="15" customHeight="1" x14ac:dyDescent="0.25">
      <c r="A347" s="5">
        <v>2</v>
      </c>
      <c r="B347" s="5" t="s">
        <v>80</v>
      </c>
      <c r="C347" s="5" t="s">
        <v>80</v>
      </c>
      <c r="D347" s="5" t="s">
        <v>83</v>
      </c>
      <c r="E347" s="5" t="s">
        <v>33</v>
      </c>
      <c r="F347" s="5">
        <v>3</v>
      </c>
      <c r="G347" s="5" t="s">
        <v>32</v>
      </c>
      <c r="H347" s="5">
        <v>0</v>
      </c>
      <c r="I347" s="5" t="s">
        <v>59</v>
      </c>
    </row>
    <row r="348" spans="1:9" ht="15" customHeight="1" x14ac:dyDescent="0.25">
      <c r="A348" s="5">
        <v>2</v>
      </c>
      <c r="B348" s="5" t="s">
        <v>80</v>
      </c>
      <c r="C348" s="5" t="s">
        <v>80</v>
      </c>
      <c r="D348" s="5" t="s">
        <v>83</v>
      </c>
      <c r="E348" s="5" t="s">
        <v>29</v>
      </c>
      <c r="F348" s="5">
        <v>0</v>
      </c>
      <c r="G348" s="5" t="s">
        <v>35</v>
      </c>
      <c r="H348" s="5">
        <v>2</v>
      </c>
      <c r="I348" s="5" t="s">
        <v>59</v>
      </c>
    </row>
    <row r="349" spans="1:9" ht="15" customHeight="1" x14ac:dyDescent="0.25">
      <c r="A349" s="5">
        <v>2</v>
      </c>
      <c r="B349" s="5" t="s">
        <v>80</v>
      </c>
      <c r="C349" s="5" t="s">
        <v>80</v>
      </c>
      <c r="D349" s="5" t="s">
        <v>83</v>
      </c>
      <c r="E349" s="5" t="s">
        <v>26</v>
      </c>
      <c r="F349" s="5">
        <v>1</v>
      </c>
      <c r="G349" s="5" t="s">
        <v>88</v>
      </c>
      <c r="H349" s="5">
        <v>4</v>
      </c>
      <c r="I349" s="5" t="s">
        <v>59</v>
      </c>
    </row>
    <row r="350" spans="1:9" ht="15" customHeight="1" x14ac:dyDescent="0.25">
      <c r="A350" s="5">
        <v>2</v>
      </c>
      <c r="B350" s="5" t="s">
        <v>80</v>
      </c>
      <c r="C350" s="5" t="s">
        <v>80</v>
      </c>
      <c r="D350" s="5" t="s">
        <v>83</v>
      </c>
      <c r="E350" s="5" t="s">
        <v>24</v>
      </c>
      <c r="F350" s="5">
        <v>1</v>
      </c>
      <c r="G350" s="5" t="s">
        <v>2</v>
      </c>
      <c r="H350" s="5">
        <v>0</v>
      </c>
      <c r="I350" s="5" t="s">
        <v>59</v>
      </c>
    </row>
    <row r="351" spans="1:9" ht="15" customHeight="1" x14ac:dyDescent="0.25">
      <c r="A351" s="5">
        <v>2</v>
      </c>
      <c r="B351" s="5" t="s">
        <v>80</v>
      </c>
      <c r="C351" s="5" t="s">
        <v>80</v>
      </c>
      <c r="D351" s="5" t="s">
        <v>83</v>
      </c>
      <c r="E351" s="5" t="s">
        <v>35</v>
      </c>
      <c r="F351" s="5">
        <v>0</v>
      </c>
      <c r="G351" s="5" t="s">
        <v>25</v>
      </c>
      <c r="H351" s="5">
        <v>1</v>
      </c>
      <c r="I351" s="5" t="s">
        <v>59</v>
      </c>
    </row>
    <row r="352" spans="1:9" ht="15" customHeight="1" x14ac:dyDescent="0.25">
      <c r="A352" s="5">
        <v>2</v>
      </c>
      <c r="B352" s="5" t="s">
        <v>80</v>
      </c>
      <c r="C352" s="5" t="s">
        <v>80</v>
      </c>
      <c r="D352" s="5" t="s">
        <v>83</v>
      </c>
      <c r="E352" s="5" t="s">
        <v>32</v>
      </c>
      <c r="F352" s="5">
        <v>2</v>
      </c>
      <c r="G352" s="5" t="s">
        <v>29</v>
      </c>
      <c r="H352" s="5">
        <v>1</v>
      </c>
      <c r="I352" s="5" t="s">
        <v>59</v>
      </c>
    </row>
    <row r="353" spans="1:9" ht="15" customHeight="1" x14ac:dyDescent="0.25">
      <c r="A353" s="5">
        <v>2</v>
      </c>
      <c r="B353" s="5" t="s">
        <v>80</v>
      </c>
      <c r="C353" s="5" t="s">
        <v>80</v>
      </c>
      <c r="D353" s="5" t="s">
        <v>83</v>
      </c>
      <c r="E353" s="5" t="s">
        <v>26</v>
      </c>
      <c r="F353" s="5">
        <v>2</v>
      </c>
      <c r="G353" s="5" t="s">
        <v>33</v>
      </c>
      <c r="H353" s="5">
        <v>0</v>
      </c>
      <c r="I353" s="5" t="s">
        <v>59</v>
      </c>
    </row>
    <row r="354" spans="1:9" ht="15" customHeight="1" x14ac:dyDescent="0.25">
      <c r="A354" s="5">
        <v>2</v>
      </c>
      <c r="B354" s="5" t="s">
        <v>80</v>
      </c>
      <c r="C354" s="5" t="s">
        <v>80</v>
      </c>
      <c r="D354" s="5" t="s">
        <v>83</v>
      </c>
      <c r="E354" s="5" t="s">
        <v>32</v>
      </c>
      <c r="F354" s="5">
        <v>0</v>
      </c>
      <c r="G354" s="5" t="s">
        <v>25</v>
      </c>
      <c r="H354" s="5">
        <v>3</v>
      </c>
      <c r="I354" s="5" t="s">
        <v>59</v>
      </c>
    </row>
    <row r="355" spans="1:9" ht="15" customHeight="1" x14ac:dyDescent="0.25">
      <c r="A355" s="5">
        <v>2</v>
      </c>
      <c r="B355" s="5" t="s">
        <v>80</v>
      </c>
      <c r="C355" s="5" t="s">
        <v>80</v>
      </c>
      <c r="D355" s="5" t="s">
        <v>83</v>
      </c>
      <c r="E355" s="5" t="s">
        <v>2</v>
      </c>
      <c r="F355" s="5">
        <v>1</v>
      </c>
      <c r="G355" s="5" t="s">
        <v>29</v>
      </c>
      <c r="H355" s="5">
        <v>0</v>
      </c>
      <c r="I355" s="5" t="s">
        <v>59</v>
      </c>
    </row>
    <row r="356" spans="1:9" ht="15" customHeight="1" x14ac:dyDescent="0.25">
      <c r="A356" s="5">
        <v>2</v>
      </c>
      <c r="B356" s="5" t="s">
        <v>80</v>
      </c>
      <c r="C356" s="5" t="s">
        <v>80</v>
      </c>
      <c r="D356" s="5" t="s">
        <v>83</v>
      </c>
      <c r="E356" s="5" t="s">
        <v>88</v>
      </c>
      <c r="F356" s="5">
        <v>2</v>
      </c>
      <c r="G356" s="5" t="s">
        <v>24</v>
      </c>
      <c r="H356" s="5">
        <v>0</v>
      </c>
      <c r="I356" s="5" t="s">
        <v>59</v>
      </c>
    </row>
    <row r="357" spans="1:9" ht="15" customHeight="1" x14ac:dyDescent="0.25">
      <c r="A357" s="5">
        <v>2</v>
      </c>
      <c r="B357" s="5" t="s">
        <v>80</v>
      </c>
      <c r="C357" s="5" t="s">
        <v>80</v>
      </c>
      <c r="D357" s="5" t="s">
        <v>83</v>
      </c>
      <c r="E357" s="5" t="s">
        <v>25</v>
      </c>
      <c r="F357" s="5">
        <v>0</v>
      </c>
      <c r="G357" s="5" t="s">
        <v>2</v>
      </c>
      <c r="H357" s="5">
        <v>0</v>
      </c>
      <c r="I357" s="5" t="s">
        <v>59</v>
      </c>
    </row>
    <row r="358" spans="1:9" ht="15" customHeight="1" x14ac:dyDescent="0.25">
      <c r="A358" s="5">
        <v>2</v>
      </c>
      <c r="B358" s="5" t="s">
        <v>80</v>
      </c>
      <c r="C358" s="5" t="s">
        <v>80</v>
      </c>
      <c r="D358" s="5" t="s">
        <v>83</v>
      </c>
      <c r="E358" s="5" t="s">
        <v>33</v>
      </c>
      <c r="F358" s="5">
        <v>1</v>
      </c>
      <c r="G358" s="5" t="s">
        <v>35</v>
      </c>
      <c r="H358" s="5">
        <v>0</v>
      </c>
      <c r="I358" s="5" t="s">
        <v>59</v>
      </c>
    </row>
    <row r="359" spans="1:9" ht="15" customHeight="1" x14ac:dyDescent="0.25">
      <c r="A359" s="5">
        <v>1</v>
      </c>
      <c r="B359" s="5" t="s">
        <v>80</v>
      </c>
      <c r="C359" s="5" t="s">
        <v>80</v>
      </c>
      <c r="D359" s="5" t="s">
        <v>83</v>
      </c>
      <c r="E359" s="5" t="s">
        <v>88</v>
      </c>
      <c r="F359" s="5">
        <v>2</v>
      </c>
      <c r="G359" s="5" t="s">
        <v>25</v>
      </c>
      <c r="H359" s="5">
        <v>0</v>
      </c>
      <c r="I359" s="5" t="s">
        <v>59</v>
      </c>
    </row>
    <row r="360" spans="1:9" ht="15" customHeight="1" x14ac:dyDescent="0.25">
      <c r="A360" s="5">
        <v>1</v>
      </c>
      <c r="B360" s="5" t="s">
        <v>80</v>
      </c>
      <c r="C360" s="5" t="s">
        <v>80</v>
      </c>
      <c r="D360" s="5" t="s">
        <v>83</v>
      </c>
      <c r="E360" s="5" t="s">
        <v>24</v>
      </c>
      <c r="F360" s="5">
        <v>0</v>
      </c>
      <c r="G360" s="5" t="s">
        <v>88</v>
      </c>
      <c r="H360" s="5">
        <v>1</v>
      </c>
      <c r="I360" s="5" t="s">
        <v>59</v>
      </c>
    </row>
    <row r="361" spans="1:9" ht="15" customHeight="1" x14ac:dyDescent="0.25">
      <c r="A361" s="5">
        <v>1</v>
      </c>
      <c r="B361" s="5" t="s">
        <v>80</v>
      </c>
      <c r="C361" s="5" t="s">
        <v>80</v>
      </c>
      <c r="D361" s="5" t="s">
        <v>83</v>
      </c>
      <c r="E361" s="5" t="s">
        <v>88</v>
      </c>
      <c r="F361" s="5">
        <v>1</v>
      </c>
      <c r="G361" s="5" t="s">
        <v>28</v>
      </c>
      <c r="H361" s="5">
        <v>2</v>
      </c>
      <c r="I361" s="5" t="s">
        <v>59</v>
      </c>
    </row>
  </sheetData>
  <autoFilter ref="A1:I1000" xr:uid="{00000000-0009-0000-0000-000002000000}"/>
  <sortState xmlns:xlrd2="http://schemas.microsoft.com/office/spreadsheetml/2017/richdata2" ref="A2:I340">
    <sortCondition ref="A2:A340"/>
    <sortCondition ref="B2:B340"/>
  </sortState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200-000000000000}">
          <x14:formula1>
            <xm:f>Lists!$G$3:$G$4</xm:f>
          </x14:formula1>
          <x14:formula2>
            <xm:f>0</xm:f>
          </x14:formula2>
          <xm:sqref>A2:A1000</xm:sqref>
        </x14:dataValidation>
        <x14:dataValidation type="list" allowBlank="1" xr:uid="{00000000-0002-0000-0200-000001000000}">
          <x14:formula1>
            <xm:f>Lists!$C$2:$C$5</xm:f>
          </x14:formula1>
          <x14:formula2>
            <xm:f>0</xm:f>
          </x14:formula2>
          <xm:sqref>B2:B1000</xm:sqref>
        </x14:dataValidation>
        <x14:dataValidation type="list" allowBlank="1" xr:uid="{00000000-0002-0000-0200-000002000000}">
          <x14:formula1>
            <xm:f>Lists!$D$2:$D$13</xm:f>
          </x14:formula1>
          <x14:formula2>
            <xm:f>0</xm:f>
          </x14:formula2>
          <xm:sqref>C2:C1000</xm:sqref>
        </x14:dataValidation>
        <x14:dataValidation type="list" allowBlank="1" xr:uid="{00000000-0002-0000-0200-000003000000}">
          <x14:formula1>
            <xm:f>Lists!$A$2:$A$17</xm:f>
          </x14:formula1>
          <x14:formula2>
            <xm:f>0</xm:f>
          </x14:formula2>
          <xm:sqref>G2:G1000 E2:E1000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7"/>
  <sheetViews>
    <sheetView zoomScaleNormal="100" workbookViewId="0">
      <selection activeCell="A16" sqref="A16"/>
    </sheetView>
  </sheetViews>
  <sheetFormatPr defaultColWidth="9.7109375" defaultRowHeight="15" customHeight="1" x14ac:dyDescent="0.25"/>
  <cols>
    <col min="1" max="4" width="22.7109375" style="1" customWidth="1"/>
  </cols>
  <sheetData>
    <row r="1" spans="1:16" ht="15" customHeight="1" x14ac:dyDescent="0.25">
      <c r="A1" s="1" t="s">
        <v>76</v>
      </c>
      <c r="B1" s="1" t="s">
        <v>77</v>
      </c>
      <c r="C1" s="1" t="s">
        <v>78</v>
      </c>
      <c r="D1" s="1" t="s">
        <v>6</v>
      </c>
      <c r="F1" s="1" t="s">
        <v>79</v>
      </c>
      <c r="G1" s="1" t="s">
        <v>4</v>
      </c>
      <c r="H1" s="1" t="s">
        <v>4</v>
      </c>
      <c r="I1" s="1" t="s">
        <v>4</v>
      </c>
      <c r="N1" s="5" t="s">
        <v>84</v>
      </c>
      <c r="O1" s="15">
        <v>45505</v>
      </c>
      <c r="P1" s="15">
        <v>45870</v>
      </c>
    </row>
    <row r="2" spans="1:16" ht="15" customHeight="1" x14ac:dyDescent="0.25">
      <c r="A2" s="1" t="s">
        <v>23</v>
      </c>
      <c r="B2" s="1">
        <v>0</v>
      </c>
      <c r="C2" s="1" t="s">
        <v>57</v>
      </c>
      <c r="D2" s="1" t="s">
        <v>58</v>
      </c>
      <c r="G2" s="1">
        <v>0</v>
      </c>
      <c r="H2" s="1" t="s">
        <v>57</v>
      </c>
      <c r="I2" s="1" t="s">
        <v>58</v>
      </c>
      <c r="N2" s="5"/>
      <c r="O2" s="5"/>
      <c r="P2" s="5"/>
    </row>
    <row r="3" spans="1:16" ht="15" customHeight="1" x14ac:dyDescent="0.25">
      <c r="A3" s="1" t="s">
        <v>24</v>
      </c>
      <c r="B3" s="1">
        <v>1</v>
      </c>
      <c r="C3" s="1" t="s">
        <v>66</v>
      </c>
      <c r="D3" s="1" t="s">
        <v>63</v>
      </c>
      <c r="G3" s="1">
        <v>1</v>
      </c>
      <c r="H3" s="1" t="s">
        <v>66</v>
      </c>
      <c r="I3" s="1" t="s">
        <v>63</v>
      </c>
      <c r="N3" s="5" t="s">
        <v>56</v>
      </c>
      <c r="O3" s="15">
        <v>45901</v>
      </c>
      <c r="P3" s="15">
        <v>46143</v>
      </c>
    </row>
    <row r="4" spans="1:16" ht="15" customHeight="1" x14ac:dyDescent="0.25">
      <c r="A4" s="1" t="s">
        <v>2</v>
      </c>
      <c r="B4" s="1">
        <v>2</v>
      </c>
      <c r="C4" s="1" t="s">
        <v>75</v>
      </c>
      <c r="D4" s="1" t="s">
        <v>64</v>
      </c>
      <c r="G4" s="1">
        <v>2</v>
      </c>
      <c r="H4" s="1" t="s">
        <v>75</v>
      </c>
      <c r="I4" s="1" t="s">
        <v>64</v>
      </c>
      <c r="N4" s="5"/>
      <c r="O4" s="5"/>
      <c r="P4" s="5"/>
    </row>
    <row r="5" spans="1:16" ht="15" customHeight="1" x14ac:dyDescent="0.25">
      <c r="A5" s="1" t="s">
        <v>25</v>
      </c>
      <c r="C5" s="1" t="s">
        <v>80</v>
      </c>
      <c r="D5" s="1" t="s">
        <v>65</v>
      </c>
      <c r="H5" t="s">
        <v>80</v>
      </c>
      <c r="I5" s="1" t="s">
        <v>65</v>
      </c>
      <c r="N5" s="5" t="s">
        <v>61</v>
      </c>
      <c r="O5" s="15">
        <v>46174</v>
      </c>
      <c r="P5" s="15">
        <v>46419</v>
      </c>
    </row>
    <row r="6" spans="1:16" ht="15" customHeight="1" x14ac:dyDescent="0.25">
      <c r="A6" s="1" t="s">
        <v>26</v>
      </c>
      <c r="D6" s="1" t="s">
        <v>67</v>
      </c>
      <c r="I6" s="1" t="s">
        <v>67</v>
      </c>
      <c r="N6" s="5"/>
      <c r="O6" s="5"/>
      <c r="P6" s="5"/>
    </row>
    <row r="7" spans="1:16" ht="15" customHeight="1" x14ac:dyDescent="0.25">
      <c r="A7" s="1" t="s">
        <v>27</v>
      </c>
      <c r="D7" s="1" t="s">
        <v>71</v>
      </c>
      <c r="I7" s="1" t="s">
        <v>71</v>
      </c>
      <c r="N7" s="5" t="s">
        <v>62</v>
      </c>
      <c r="O7" s="15">
        <v>46447</v>
      </c>
      <c r="P7" s="15">
        <v>46631</v>
      </c>
    </row>
    <row r="8" spans="1:16" ht="15" customHeight="1" x14ac:dyDescent="0.25">
      <c r="A8" s="1" t="s">
        <v>28</v>
      </c>
      <c r="D8" s="1" t="s">
        <v>73</v>
      </c>
      <c r="I8" s="1" t="s">
        <v>73</v>
      </c>
    </row>
    <row r="9" spans="1:16" ht="15" customHeight="1" x14ac:dyDescent="0.25">
      <c r="A9" s="1" t="s">
        <v>29</v>
      </c>
      <c r="D9" s="1" t="s">
        <v>74</v>
      </c>
      <c r="I9" s="1" t="s">
        <v>74</v>
      </c>
    </row>
    <row r="10" spans="1:16" ht="15" customHeight="1" x14ac:dyDescent="0.25">
      <c r="A10" s="1" t="s">
        <v>30</v>
      </c>
      <c r="D10" s="1" t="s">
        <v>75</v>
      </c>
      <c r="I10" s="1" t="s">
        <v>75</v>
      </c>
    </row>
    <row r="11" spans="1:16" ht="15" customHeight="1" x14ac:dyDescent="0.25">
      <c r="A11" s="1" t="s">
        <v>31</v>
      </c>
      <c r="D11" s="1" t="s">
        <v>80</v>
      </c>
      <c r="I11" t="s">
        <v>80</v>
      </c>
    </row>
    <row r="12" spans="1:16" ht="15" customHeight="1" x14ac:dyDescent="0.25">
      <c r="A12" s="1" t="s">
        <v>86</v>
      </c>
      <c r="D12" s="1" t="s">
        <v>81</v>
      </c>
      <c r="I12" t="s">
        <v>81</v>
      </c>
    </row>
    <row r="13" spans="1:16" ht="15" customHeight="1" x14ac:dyDescent="0.25">
      <c r="A13" s="1" t="s">
        <v>32</v>
      </c>
      <c r="D13" s="1" t="s">
        <v>82</v>
      </c>
      <c r="I13" t="s">
        <v>82</v>
      </c>
    </row>
    <row r="14" spans="1:16" ht="15" customHeight="1" x14ac:dyDescent="0.25">
      <c r="A14" s="1" t="s">
        <v>33</v>
      </c>
    </row>
    <row r="15" spans="1:16" ht="15" customHeight="1" x14ac:dyDescent="0.25">
      <c r="A15" s="1" t="s">
        <v>34</v>
      </c>
    </row>
    <row r="16" spans="1:16" ht="15" customHeight="1" x14ac:dyDescent="0.25">
      <c r="A16" s="1" t="s">
        <v>88</v>
      </c>
    </row>
    <row r="17" spans="1:1" ht="15" customHeight="1" x14ac:dyDescent="0.25">
      <c r="A17" s="1" t="s">
        <v>35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Player Record</vt:lpstr>
      <vt:lpstr>Head to Head</vt:lpstr>
      <vt:lpstr>Fixture Count</vt:lpstr>
      <vt:lpstr>All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Ellis</dc:creator>
  <cp:lastModifiedBy>Marcus Ellis</cp:lastModifiedBy>
  <dcterms:created xsi:type="dcterms:W3CDTF">2026-09-05T22:39:19Z</dcterms:created>
  <dcterms:modified xsi:type="dcterms:W3CDTF">2026-09-23T16:27:46Z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2026-09-05T20:25:23Z</dcterms:created>
  <dc:creator>openpyxl</dc:creator>
  <dc:description/>
  <dc:language>en-US</dc:language>
  <cp:lastModifiedBy>Marcus Ellis</cp:lastModifiedBy>
  <dcterms:modified xsi:type="dcterms:W3CDTF">2026-09-05T21:31:42Z</dcterms:modified>
  <cp:revision>0</cp:revision>
  <dc:subject/>
  <dc:title/>
</cp:coreProperties>
</file>